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0225"/>
  <workbookPr codeName="ThisWorkbook" autoCompressPictures="0"/>
  <bookViews>
    <workbookView xWindow="0" yWindow="0" windowWidth="25600" windowHeight="14600" firstSheet="1" activeTab="1"/>
  </bookViews>
  <sheets>
    <sheet name="Stavební rozpočet" sheetId="1" state="veryHidden" r:id="rId1"/>
    <sheet name="Rozpočet - vybrané sloupce" sheetId="2" r:id="rId2"/>
    <sheet name="Krycí list rozpočtu" sheetId="3" r:id="rId3"/>
  </sheets>
  <definedNames>
    <definedName name="_xlnm._FilterDatabase" localSheetId="1" hidden="1">'Rozpočet - vybrané sloupce'!$G$1:$G$313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W265" i="2" l="1"/>
  <c r="X265" i="2"/>
  <c r="H265" i="2"/>
  <c r="H264" i="2"/>
  <c r="C16" i="3"/>
  <c r="B13" i="3"/>
  <c r="B11" i="3"/>
  <c r="B9" i="3"/>
  <c r="C17" i="3"/>
  <c r="C23" i="3"/>
  <c r="F23" i="3"/>
  <c r="AA9" i="1"/>
  <c r="AA18" i="1"/>
  <c r="AA25" i="1"/>
  <c r="AA28" i="1"/>
  <c r="AA36" i="1"/>
  <c r="AA39" i="1"/>
  <c r="AA41" i="1"/>
  <c r="AA44" i="1"/>
  <c r="AA46" i="1"/>
  <c r="AA47" i="1"/>
  <c r="AA50" i="1"/>
  <c r="AA51" i="1"/>
  <c r="AA52" i="1"/>
  <c r="AA53" i="1"/>
  <c r="AA55" i="1"/>
  <c r="AA59" i="1"/>
  <c r="AA61" i="1"/>
  <c r="AA62" i="1"/>
  <c r="AA63" i="1"/>
  <c r="AA64" i="1"/>
  <c r="AA66" i="1"/>
  <c r="AA67" i="1"/>
  <c r="AA69" i="1"/>
  <c r="AA70" i="1"/>
  <c r="AA71" i="1"/>
  <c r="AA72" i="1"/>
  <c r="AA73" i="1"/>
  <c r="AA75" i="1"/>
  <c r="AA77" i="1"/>
  <c r="AA79" i="1"/>
  <c r="AA81" i="1"/>
  <c r="AA83" i="1"/>
  <c r="AA84" i="1"/>
  <c r="AA85" i="1"/>
  <c r="AA86" i="1"/>
  <c r="AA87" i="1"/>
  <c r="AA88" i="1"/>
  <c r="AA89" i="1"/>
  <c r="AA90" i="1"/>
  <c r="AA93" i="1"/>
  <c r="AA94" i="1"/>
  <c r="AA95" i="1"/>
  <c r="AA97" i="1"/>
  <c r="AA100" i="1"/>
  <c r="AA102" i="1"/>
  <c r="AA104" i="1"/>
  <c r="AA110" i="1"/>
  <c r="AA112" i="1"/>
  <c r="AA120" i="1"/>
  <c r="AA122" i="1"/>
  <c r="AA130" i="1"/>
  <c r="AA144" i="1"/>
  <c r="AA146" i="1"/>
  <c r="AA148" i="1"/>
  <c r="AA150" i="1"/>
  <c r="AA151" i="1"/>
  <c r="AA153" i="1"/>
  <c r="AA162" i="1"/>
  <c r="AA176" i="1"/>
  <c r="AA178" i="1"/>
  <c r="AA186" i="1"/>
  <c r="AA188" i="1"/>
  <c r="AA196" i="1"/>
  <c r="AA198" i="1"/>
  <c r="AA199" i="1"/>
  <c r="AA200" i="1"/>
  <c r="AA201" i="1"/>
  <c r="AA202" i="1"/>
  <c r="AA210" i="1"/>
  <c r="AA217" i="1"/>
  <c r="AA229" i="1"/>
  <c r="AA238" i="1"/>
  <c r="AA258" i="1"/>
  <c r="AA260" i="1"/>
  <c r="AA265" i="1"/>
  <c r="AA267" i="1"/>
  <c r="AA270" i="1"/>
  <c r="AA276" i="1"/>
  <c r="AA278" i="1"/>
  <c r="AA280" i="1"/>
  <c r="AA282" i="1"/>
  <c r="AA287" i="1"/>
  <c r="AA290" i="1"/>
  <c r="AA298" i="1"/>
  <c r="AA299" i="1"/>
  <c r="AA301" i="1"/>
  <c r="AA303" i="1"/>
  <c r="AA304" i="1"/>
  <c r="AA305" i="1"/>
  <c r="AA307" i="1"/>
  <c r="AA309" i="1"/>
  <c r="AA311" i="1"/>
  <c r="AA312" i="1"/>
  <c r="AA314" i="1"/>
  <c r="AA317" i="1"/>
  <c r="AA319" i="1"/>
  <c r="AA320" i="1"/>
  <c r="AA321" i="1"/>
  <c r="AA322" i="1"/>
  <c r="AA324" i="1"/>
  <c r="AA336" i="1"/>
  <c r="AA338" i="1"/>
  <c r="F17" i="3"/>
  <c r="I17" i="3"/>
  <c r="AB9" i="1"/>
  <c r="AB18" i="1"/>
  <c r="AB25" i="1"/>
  <c r="AB28" i="1"/>
  <c r="AB36" i="1"/>
  <c r="AB39" i="1"/>
  <c r="AB41" i="1"/>
  <c r="AB44" i="1"/>
  <c r="AB46" i="1"/>
  <c r="AB47" i="1"/>
  <c r="AB50" i="1"/>
  <c r="AB51" i="1"/>
  <c r="AB52" i="1"/>
  <c r="AB53" i="1"/>
  <c r="AB55" i="1"/>
  <c r="AB59" i="1"/>
  <c r="AB61" i="1"/>
  <c r="AB62" i="1"/>
  <c r="AB63" i="1"/>
  <c r="AB64" i="1"/>
  <c r="AB66" i="1"/>
  <c r="AB67" i="1"/>
  <c r="AB69" i="1"/>
  <c r="AB70" i="1"/>
  <c r="AB71" i="1"/>
  <c r="AB72" i="1"/>
  <c r="AB73" i="1"/>
  <c r="AB75" i="1"/>
  <c r="AB77" i="1"/>
  <c r="AB79" i="1"/>
  <c r="AB81" i="1"/>
  <c r="AB83" i="1"/>
  <c r="AB84" i="1"/>
  <c r="AB85" i="1"/>
  <c r="AB86" i="1"/>
  <c r="AB87" i="1"/>
  <c r="AB88" i="1"/>
  <c r="AB89" i="1"/>
  <c r="AB90" i="1"/>
  <c r="AB93" i="1"/>
  <c r="AB94" i="1"/>
  <c r="AB95" i="1"/>
  <c r="AB97" i="1"/>
  <c r="AB100" i="1"/>
  <c r="AB102" i="1"/>
  <c r="AB104" i="1"/>
  <c r="AB110" i="1"/>
  <c r="AB112" i="1"/>
  <c r="AB120" i="1"/>
  <c r="AB122" i="1"/>
  <c r="AB130" i="1"/>
  <c r="AB144" i="1"/>
  <c r="AB146" i="1"/>
  <c r="AB148" i="1"/>
  <c r="AB150" i="1"/>
  <c r="AB151" i="1"/>
  <c r="AB153" i="1"/>
  <c r="AB162" i="1"/>
  <c r="AB176" i="1"/>
  <c r="AB178" i="1"/>
  <c r="AB186" i="1"/>
  <c r="AB188" i="1"/>
  <c r="AB196" i="1"/>
  <c r="AB198" i="1"/>
  <c r="AB199" i="1"/>
  <c r="AB200" i="1"/>
  <c r="AB201" i="1"/>
  <c r="AB202" i="1"/>
  <c r="AB210" i="1"/>
  <c r="AB217" i="1"/>
  <c r="AB229" i="1"/>
  <c r="AB238" i="1"/>
  <c r="AB258" i="1"/>
  <c r="AB260" i="1"/>
  <c r="AB265" i="1"/>
  <c r="AB267" i="1"/>
  <c r="AB270" i="1"/>
  <c r="AB276" i="1"/>
  <c r="AB278" i="1"/>
  <c r="AB280" i="1"/>
  <c r="AB282" i="1"/>
  <c r="AB287" i="1"/>
  <c r="AB290" i="1"/>
  <c r="AB298" i="1"/>
  <c r="AB299" i="1"/>
  <c r="AB301" i="1"/>
  <c r="AB303" i="1"/>
  <c r="AB304" i="1"/>
  <c r="AB305" i="1"/>
  <c r="AB307" i="1"/>
  <c r="AB309" i="1"/>
  <c r="AB311" i="1"/>
  <c r="AB312" i="1"/>
  <c r="AB314" i="1"/>
  <c r="AB317" i="1"/>
  <c r="AB319" i="1"/>
  <c r="AB320" i="1"/>
  <c r="AB321" i="1"/>
  <c r="AB322" i="1"/>
  <c r="AB324" i="1"/>
  <c r="AB336" i="1"/>
  <c r="AB338" i="1"/>
  <c r="C24" i="3"/>
  <c r="F24" i="3"/>
  <c r="Z9" i="1"/>
  <c r="Z18" i="1"/>
  <c r="Z25" i="1"/>
  <c r="Z28" i="1"/>
  <c r="Z36" i="1"/>
  <c r="Z39" i="1"/>
  <c r="Z41" i="1"/>
  <c r="Z44" i="1"/>
  <c r="Z46" i="1"/>
  <c r="Z47" i="1"/>
  <c r="Z50" i="1"/>
  <c r="Z51" i="1"/>
  <c r="Z52" i="1"/>
  <c r="Z53" i="1"/>
  <c r="Z55" i="1"/>
  <c r="Z59" i="1"/>
  <c r="Z61" i="1"/>
  <c r="Z62" i="1"/>
  <c r="Z63" i="1"/>
  <c r="Z64" i="1"/>
  <c r="Z66" i="1"/>
  <c r="Z67" i="1"/>
  <c r="Z69" i="1"/>
  <c r="Z70" i="1"/>
  <c r="Z71" i="1"/>
  <c r="Z72" i="1"/>
  <c r="Z73" i="1"/>
  <c r="Z75" i="1"/>
  <c r="Z77" i="1"/>
  <c r="Z79" i="1"/>
  <c r="Z81" i="1"/>
  <c r="Z83" i="1"/>
  <c r="Z84" i="1"/>
  <c r="Z85" i="1"/>
  <c r="Z86" i="1"/>
  <c r="Z87" i="1"/>
  <c r="Z88" i="1"/>
  <c r="Z89" i="1"/>
  <c r="Z90" i="1"/>
  <c r="Z93" i="1"/>
  <c r="Z94" i="1"/>
  <c r="Z95" i="1"/>
  <c r="Z97" i="1"/>
  <c r="Z100" i="1"/>
  <c r="Z102" i="1"/>
  <c r="Z104" i="1"/>
  <c r="Z110" i="1"/>
  <c r="Z112" i="1"/>
  <c r="Z120" i="1"/>
  <c r="Z122" i="1"/>
  <c r="Z130" i="1"/>
  <c r="Z144" i="1"/>
  <c r="Z146" i="1"/>
  <c r="Z148" i="1"/>
  <c r="Z150" i="1"/>
  <c r="Z151" i="1"/>
  <c r="Z153" i="1"/>
  <c r="Z162" i="1"/>
  <c r="Z176" i="1"/>
  <c r="Z178" i="1"/>
  <c r="Z186" i="1"/>
  <c r="Z188" i="1"/>
  <c r="Z196" i="1"/>
  <c r="Z198" i="1"/>
  <c r="Z199" i="1"/>
  <c r="Z200" i="1"/>
  <c r="Z201" i="1"/>
  <c r="Z202" i="1"/>
  <c r="Z210" i="1"/>
  <c r="Z217" i="1"/>
  <c r="Z229" i="1"/>
  <c r="Z238" i="1"/>
  <c r="Z258" i="1"/>
  <c r="Z260" i="1"/>
  <c r="Z265" i="1"/>
  <c r="Z267" i="1"/>
  <c r="Z270" i="1"/>
  <c r="Z276" i="1"/>
  <c r="Z278" i="1"/>
  <c r="Z280" i="1"/>
  <c r="Z282" i="1"/>
  <c r="Z287" i="1"/>
  <c r="Z290" i="1"/>
  <c r="Z298" i="1"/>
  <c r="Z299" i="1"/>
  <c r="Z301" i="1"/>
  <c r="Z303" i="1"/>
  <c r="Z304" i="1"/>
  <c r="Z305" i="1"/>
  <c r="Z307" i="1"/>
  <c r="Z309" i="1"/>
  <c r="Z311" i="1"/>
  <c r="Z312" i="1"/>
  <c r="Z314" i="1"/>
  <c r="Z317" i="1"/>
  <c r="Z319" i="1"/>
  <c r="Z320" i="1"/>
  <c r="Z321" i="1"/>
  <c r="Z322" i="1"/>
  <c r="Z324" i="1"/>
  <c r="Z336" i="1"/>
  <c r="Z338" i="1"/>
  <c r="C22" i="3"/>
  <c r="I23" i="3"/>
  <c r="I24" i="3"/>
  <c r="AE9" i="1"/>
  <c r="H9" i="1"/>
  <c r="AE18" i="1"/>
  <c r="H18" i="1"/>
  <c r="AE25" i="1"/>
  <c r="H25" i="1"/>
  <c r="AE28" i="1"/>
  <c r="H28" i="1"/>
  <c r="AE36" i="1"/>
  <c r="H36" i="1"/>
  <c r="AE39" i="1"/>
  <c r="H39" i="1"/>
  <c r="AE41" i="1"/>
  <c r="H41" i="1"/>
  <c r="H8" i="1"/>
  <c r="R8" i="1"/>
  <c r="AE44" i="1"/>
  <c r="H44" i="1"/>
  <c r="H43" i="1"/>
  <c r="R43" i="1"/>
  <c r="R45" i="1"/>
  <c r="R54" i="1"/>
  <c r="R65" i="1"/>
  <c r="R92" i="1"/>
  <c r="R99" i="1"/>
  <c r="R161" i="1"/>
  <c r="R237" i="1"/>
  <c r="AE270" i="1"/>
  <c r="H270" i="1"/>
  <c r="AE276" i="1"/>
  <c r="H276" i="1"/>
  <c r="AE278" i="1"/>
  <c r="H278" i="1"/>
  <c r="AE280" i="1"/>
  <c r="H280" i="1"/>
  <c r="AE282" i="1"/>
  <c r="H282" i="1"/>
  <c r="AE287" i="1"/>
  <c r="H287" i="1"/>
  <c r="H269" i="1"/>
  <c r="R269" i="1"/>
  <c r="R289" i="1"/>
  <c r="R297" i="1"/>
  <c r="R323" i="1"/>
  <c r="J9" i="1"/>
  <c r="I9" i="1"/>
  <c r="J18" i="1"/>
  <c r="I18" i="1"/>
  <c r="J25" i="1"/>
  <c r="I25" i="1"/>
  <c r="J28" i="1"/>
  <c r="I28" i="1"/>
  <c r="J36" i="1"/>
  <c r="I36" i="1"/>
  <c r="J39" i="1"/>
  <c r="I39" i="1"/>
  <c r="J41" i="1"/>
  <c r="I41" i="1"/>
  <c r="I8" i="1"/>
  <c r="O9" i="1"/>
  <c r="O18" i="1"/>
  <c r="O25" i="1"/>
  <c r="O28" i="1"/>
  <c r="O36" i="1"/>
  <c r="O39" i="1"/>
  <c r="O41" i="1"/>
  <c r="P8" i="1"/>
  <c r="S8" i="1"/>
  <c r="J44" i="1"/>
  <c r="I44" i="1"/>
  <c r="I43" i="1"/>
  <c r="O44" i="1"/>
  <c r="P43" i="1"/>
  <c r="S43" i="1"/>
  <c r="S45" i="1"/>
  <c r="S54" i="1"/>
  <c r="S65" i="1"/>
  <c r="S92" i="1"/>
  <c r="S99" i="1"/>
  <c r="S161" i="1"/>
  <c r="S237" i="1"/>
  <c r="J270" i="1"/>
  <c r="I270" i="1"/>
  <c r="J276" i="1"/>
  <c r="I276" i="1"/>
  <c r="J278" i="1"/>
  <c r="I278" i="1"/>
  <c r="J280" i="1"/>
  <c r="I280" i="1"/>
  <c r="J282" i="1"/>
  <c r="I282" i="1"/>
  <c r="J287" i="1"/>
  <c r="I287" i="1"/>
  <c r="I269" i="1"/>
  <c r="O270" i="1"/>
  <c r="O276" i="1"/>
  <c r="O278" i="1"/>
  <c r="O280" i="1"/>
  <c r="O282" i="1"/>
  <c r="O287" i="1"/>
  <c r="P269" i="1"/>
  <c r="S269" i="1"/>
  <c r="S289" i="1"/>
  <c r="S297" i="1"/>
  <c r="S323" i="1"/>
  <c r="T8" i="1"/>
  <c r="T43" i="1"/>
  <c r="AE46" i="1"/>
  <c r="H46" i="1"/>
  <c r="AE47" i="1"/>
  <c r="H47" i="1"/>
  <c r="AE50" i="1"/>
  <c r="H50" i="1"/>
  <c r="AE51" i="1"/>
  <c r="H51" i="1"/>
  <c r="AE52" i="1"/>
  <c r="H52" i="1"/>
  <c r="AE53" i="1"/>
  <c r="H53" i="1"/>
  <c r="H45" i="1"/>
  <c r="T45" i="1"/>
  <c r="AE55" i="1"/>
  <c r="H55" i="1"/>
  <c r="AE59" i="1"/>
  <c r="H59" i="1"/>
  <c r="AE61" i="1"/>
  <c r="H61" i="1"/>
  <c r="AE62" i="1"/>
  <c r="H62" i="1"/>
  <c r="AE63" i="1"/>
  <c r="H63" i="1"/>
  <c r="AE64" i="1"/>
  <c r="H64" i="1"/>
  <c r="H54" i="1"/>
  <c r="T54" i="1"/>
  <c r="AE66" i="1"/>
  <c r="H66" i="1"/>
  <c r="AE67" i="1"/>
  <c r="H67" i="1"/>
  <c r="AE69" i="1"/>
  <c r="H69" i="1"/>
  <c r="AE70" i="1"/>
  <c r="H70" i="1"/>
  <c r="AE71" i="1"/>
  <c r="H71" i="1"/>
  <c r="AE72" i="1"/>
  <c r="H72" i="1"/>
  <c r="AE73" i="1"/>
  <c r="H73" i="1"/>
  <c r="AE75" i="1"/>
  <c r="H75" i="1"/>
  <c r="AE77" i="1"/>
  <c r="H77" i="1"/>
  <c r="AE79" i="1"/>
  <c r="H79" i="1"/>
  <c r="AE81" i="1"/>
  <c r="H81" i="1"/>
  <c r="AE83" i="1"/>
  <c r="H83" i="1"/>
  <c r="AE84" i="1"/>
  <c r="H84" i="1"/>
  <c r="AE85" i="1"/>
  <c r="H85" i="1"/>
  <c r="AE86" i="1"/>
  <c r="H86" i="1"/>
  <c r="AE87" i="1"/>
  <c r="H87" i="1"/>
  <c r="AE88" i="1"/>
  <c r="H88" i="1"/>
  <c r="AE89" i="1"/>
  <c r="H89" i="1"/>
  <c r="AE90" i="1"/>
  <c r="H90" i="1"/>
  <c r="H65" i="1"/>
  <c r="T65" i="1"/>
  <c r="AE93" i="1"/>
  <c r="H93" i="1"/>
  <c r="AE94" i="1"/>
  <c r="H94" i="1"/>
  <c r="AE95" i="1"/>
  <c r="H95" i="1"/>
  <c r="AE97" i="1"/>
  <c r="H97" i="1"/>
  <c r="H92" i="1"/>
  <c r="T92" i="1"/>
  <c r="AE100" i="1"/>
  <c r="H100" i="1"/>
  <c r="AE102" i="1"/>
  <c r="H102" i="1"/>
  <c r="AE104" i="1"/>
  <c r="H104" i="1"/>
  <c r="AE110" i="1"/>
  <c r="H110" i="1"/>
  <c r="AE112" i="1"/>
  <c r="H112" i="1"/>
  <c r="AE120" i="1"/>
  <c r="H120" i="1"/>
  <c r="AE122" i="1"/>
  <c r="H122" i="1"/>
  <c r="AE130" i="1"/>
  <c r="H130" i="1"/>
  <c r="AE144" i="1"/>
  <c r="H144" i="1"/>
  <c r="AE146" i="1"/>
  <c r="H146" i="1"/>
  <c r="AE148" i="1"/>
  <c r="H148" i="1"/>
  <c r="AE150" i="1"/>
  <c r="H150" i="1"/>
  <c r="AE151" i="1"/>
  <c r="H151" i="1"/>
  <c r="AE153" i="1"/>
  <c r="H153" i="1"/>
  <c r="H99" i="1"/>
  <c r="T99" i="1"/>
  <c r="AE162" i="1"/>
  <c r="H162" i="1"/>
  <c r="AE176" i="1"/>
  <c r="H176" i="1"/>
  <c r="AE178" i="1"/>
  <c r="H178" i="1"/>
  <c r="AE186" i="1"/>
  <c r="H186" i="1"/>
  <c r="AE188" i="1"/>
  <c r="H188" i="1"/>
  <c r="AE196" i="1"/>
  <c r="H196" i="1"/>
  <c r="AE198" i="1"/>
  <c r="H198" i="1"/>
  <c r="AE199" i="1"/>
  <c r="H199" i="1"/>
  <c r="AE200" i="1"/>
  <c r="H200" i="1"/>
  <c r="AE201" i="1"/>
  <c r="H201" i="1"/>
  <c r="AE202" i="1"/>
  <c r="H202" i="1"/>
  <c r="AE210" i="1"/>
  <c r="H210" i="1"/>
  <c r="AE217" i="1"/>
  <c r="H217" i="1"/>
  <c r="AE229" i="1"/>
  <c r="H229" i="1"/>
  <c r="H161" i="1"/>
  <c r="T161" i="1"/>
  <c r="AE238" i="1"/>
  <c r="H238" i="1"/>
  <c r="AE258" i="1"/>
  <c r="H258" i="1"/>
  <c r="AE260" i="1"/>
  <c r="H260" i="1"/>
  <c r="AE265" i="1"/>
  <c r="H265" i="1"/>
  <c r="AE267" i="1"/>
  <c r="H267" i="1"/>
  <c r="H237" i="1"/>
  <c r="T237" i="1"/>
  <c r="T269" i="1"/>
  <c r="T289" i="1"/>
  <c r="T297" i="1"/>
  <c r="T323" i="1"/>
  <c r="U8" i="1"/>
  <c r="U43" i="1"/>
  <c r="J46" i="1"/>
  <c r="I46" i="1"/>
  <c r="J47" i="1"/>
  <c r="I47" i="1"/>
  <c r="J50" i="1"/>
  <c r="I50" i="1"/>
  <c r="J51" i="1"/>
  <c r="I51" i="1"/>
  <c r="J52" i="1"/>
  <c r="I52" i="1"/>
  <c r="J53" i="1"/>
  <c r="I53" i="1"/>
  <c r="I45" i="1"/>
  <c r="O46" i="1"/>
  <c r="O47" i="1"/>
  <c r="O50" i="1"/>
  <c r="O51" i="1"/>
  <c r="O52" i="1"/>
  <c r="O53" i="1"/>
  <c r="P45" i="1"/>
  <c r="U45" i="1"/>
  <c r="J55" i="1"/>
  <c r="I55" i="1"/>
  <c r="J59" i="1"/>
  <c r="I59" i="1"/>
  <c r="J61" i="1"/>
  <c r="I61" i="1"/>
  <c r="J62" i="1"/>
  <c r="I62" i="1"/>
  <c r="J63" i="1"/>
  <c r="I63" i="1"/>
  <c r="J64" i="1"/>
  <c r="I64" i="1"/>
  <c r="I54" i="1"/>
  <c r="O55" i="1"/>
  <c r="O59" i="1"/>
  <c r="O61" i="1"/>
  <c r="O62" i="1"/>
  <c r="O63" i="1"/>
  <c r="O64" i="1"/>
  <c r="P54" i="1"/>
  <c r="U54" i="1"/>
  <c r="J66" i="1"/>
  <c r="I66" i="1"/>
  <c r="J67" i="1"/>
  <c r="I67" i="1"/>
  <c r="J69" i="1"/>
  <c r="I69" i="1"/>
  <c r="J70" i="1"/>
  <c r="I70" i="1"/>
  <c r="J71" i="1"/>
  <c r="I71" i="1"/>
  <c r="J72" i="1"/>
  <c r="I72" i="1"/>
  <c r="J73" i="1"/>
  <c r="I73" i="1"/>
  <c r="J75" i="1"/>
  <c r="I75" i="1"/>
  <c r="J77" i="1"/>
  <c r="I77" i="1"/>
  <c r="J79" i="1"/>
  <c r="I79" i="1"/>
  <c r="J81" i="1"/>
  <c r="I81" i="1"/>
  <c r="J83" i="1"/>
  <c r="I83" i="1"/>
  <c r="J84" i="1"/>
  <c r="I84" i="1"/>
  <c r="J85" i="1"/>
  <c r="I85" i="1"/>
  <c r="J86" i="1"/>
  <c r="I86" i="1"/>
  <c r="J87" i="1"/>
  <c r="I87" i="1"/>
  <c r="J88" i="1"/>
  <c r="I88" i="1"/>
  <c r="J89" i="1"/>
  <c r="I89" i="1"/>
  <c r="J90" i="1"/>
  <c r="I90" i="1"/>
  <c r="I65" i="1"/>
  <c r="O66" i="1"/>
  <c r="O67" i="1"/>
  <c r="O69" i="1"/>
  <c r="O70" i="1"/>
  <c r="O71" i="1"/>
  <c r="O72" i="1"/>
  <c r="O73" i="1"/>
  <c r="O75" i="1"/>
  <c r="O77" i="1"/>
  <c r="O79" i="1"/>
  <c r="O81" i="1"/>
  <c r="O83" i="1"/>
  <c r="O84" i="1"/>
  <c r="O85" i="1"/>
  <c r="O86" i="1"/>
  <c r="O87" i="1"/>
  <c r="O88" i="1"/>
  <c r="O89" i="1"/>
  <c r="O90" i="1"/>
  <c r="P65" i="1"/>
  <c r="U65" i="1"/>
  <c r="J93" i="1"/>
  <c r="I93" i="1"/>
  <c r="J94" i="1"/>
  <c r="I94" i="1"/>
  <c r="J95" i="1"/>
  <c r="I95" i="1"/>
  <c r="J97" i="1"/>
  <c r="I97" i="1"/>
  <c r="I92" i="1"/>
  <c r="O93" i="1"/>
  <c r="O94" i="1"/>
  <c r="O95" i="1"/>
  <c r="O97" i="1"/>
  <c r="P92" i="1"/>
  <c r="U92" i="1"/>
  <c r="J100" i="1"/>
  <c r="I100" i="1"/>
  <c r="J102" i="1"/>
  <c r="I102" i="1"/>
  <c r="J104" i="1"/>
  <c r="I104" i="1"/>
  <c r="J110" i="1"/>
  <c r="I110" i="1"/>
  <c r="J112" i="1"/>
  <c r="I112" i="1"/>
  <c r="J120" i="1"/>
  <c r="I120" i="1"/>
  <c r="J122" i="1"/>
  <c r="I122" i="1"/>
  <c r="J130" i="1"/>
  <c r="I130" i="1"/>
  <c r="J144" i="1"/>
  <c r="I144" i="1"/>
  <c r="J146" i="1"/>
  <c r="I146" i="1"/>
  <c r="J148" i="1"/>
  <c r="I148" i="1"/>
  <c r="J150" i="1"/>
  <c r="I150" i="1"/>
  <c r="J151" i="1"/>
  <c r="I151" i="1"/>
  <c r="J153" i="1"/>
  <c r="I153" i="1"/>
  <c r="I99" i="1"/>
  <c r="O100" i="1"/>
  <c r="O102" i="1"/>
  <c r="O104" i="1"/>
  <c r="O110" i="1"/>
  <c r="O112" i="1"/>
  <c r="O120" i="1"/>
  <c r="O122" i="1"/>
  <c r="O130" i="1"/>
  <c r="O144" i="1"/>
  <c r="O146" i="1"/>
  <c r="O148" i="1"/>
  <c r="O150" i="1"/>
  <c r="O151" i="1"/>
  <c r="O153" i="1"/>
  <c r="P99" i="1"/>
  <c r="U99" i="1"/>
  <c r="J162" i="1"/>
  <c r="I162" i="1"/>
  <c r="J176" i="1"/>
  <c r="I176" i="1"/>
  <c r="J178" i="1"/>
  <c r="I178" i="1"/>
  <c r="J186" i="1"/>
  <c r="I186" i="1"/>
  <c r="J188" i="1"/>
  <c r="I188" i="1"/>
  <c r="J196" i="1"/>
  <c r="I196" i="1"/>
  <c r="J198" i="1"/>
  <c r="I198" i="1"/>
  <c r="J199" i="1"/>
  <c r="I199" i="1"/>
  <c r="J200" i="1"/>
  <c r="I200" i="1"/>
  <c r="J201" i="1"/>
  <c r="I201" i="1"/>
  <c r="J202" i="1"/>
  <c r="I202" i="1"/>
  <c r="J210" i="1"/>
  <c r="I210" i="1"/>
  <c r="J217" i="1"/>
  <c r="I217" i="1"/>
  <c r="J229" i="1"/>
  <c r="I229" i="1"/>
  <c r="I161" i="1"/>
  <c r="O162" i="1"/>
  <c r="O176" i="1"/>
  <c r="O178" i="1"/>
  <c r="O186" i="1"/>
  <c r="O188" i="1"/>
  <c r="O196" i="1"/>
  <c r="O198" i="1"/>
  <c r="O199" i="1"/>
  <c r="O200" i="1"/>
  <c r="O201" i="1"/>
  <c r="O202" i="1"/>
  <c r="O210" i="1"/>
  <c r="O217" i="1"/>
  <c r="O229" i="1"/>
  <c r="P161" i="1"/>
  <c r="U161" i="1"/>
  <c r="J238" i="1"/>
  <c r="I238" i="1"/>
  <c r="J258" i="1"/>
  <c r="I258" i="1"/>
  <c r="J260" i="1"/>
  <c r="I260" i="1"/>
  <c r="J265" i="1"/>
  <c r="I265" i="1"/>
  <c r="J267" i="1"/>
  <c r="I267" i="1"/>
  <c r="I237" i="1"/>
  <c r="O238" i="1"/>
  <c r="O258" i="1"/>
  <c r="O260" i="1"/>
  <c r="O265" i="1"/>
  <c r="O267" i="1"/>
  <c r="P237" i="1"/>
  <c r="U237" i="1"/>
  <c r="U269" i="1"/>
  <c r="U289" i="1"/>
  <c r="U297" i="1"/>
  <c r="U323" i="1"/>
  <c r="V8" i="1"/>
  <c r="V43" i="1"/>
  <c r="V45" i="1"/>
  <c r="V54" i="1"/>
  <c r="V65" i="1"/>
  <c r="V92" i="1"/>
  <c r="V99" i="1"/>
  <c r="V161" i="1"/>
  <c r="V237" i="1"/>
  <c r="V269" i="1"/>
  <c r="V289" i="1"/>
  <c r="AE298" i="1"/>
  <c r="H298" i="1"/>
  <c r="AE299" i="1"/>
  <c r="H299" i="1"/>
  <c r="AE301" i="1"/>
  <c r="H301" i="1"/>
  <c r="AE303" i="1"/>
  <c r="H303" i="1"/>
  <c r="AE304" i="1"/>
  <c r="H304" i="1"/>
  <c r="AE305" i="1"/>
  <c r="H305" i="1"/>
  <c r="AE307" i="1"/>
  <c r="H307" i="1"/>
  <c r="AE309" i="1"/>
  <c r="H309" i="1"/>
  <c r="AE311" i="1"/>
  <c r="H311" i="1"/>
  <c r="AE312" i="1"/>
  <c r="H312" i="1"/>
  <c r="AE314" i="1"/>
  <c r="H314" i="1"/>
  <c r="AE317" i="1"/>
  <c r="H317" i="1"/>
  <c r="AE319" i="1"/>
  <c r="H319" i="1"/>
  <c r="AE320" i="1"/>
  <c r="H320" i="1"/>
  <c r="AE321" i="1"/>
  <c r="H321" i="1"/>
  <c r="AE322" i="1"/>
  <c r="H322" i="1"/>
  <c r="H297" i="1"/>
  <c r="V297" i="1"/>
  <c r="V323" i="1"/>
  <c r="W8" i="1"/>
  <c r="W43" i="1"/>
  <c r="W45" i="1"/>
  <c r="W54" i="1"/>
  <c r="W65" i="1"/>
  <c r="W92" i="1"/>
  <c r="W99" i="1"/>
  <c r="W161" i="1"/>
  <c r="W237" i="1"/>
  <c r="W269" i="1"/>
  <c r="W289" i="1"/>
  <c r="J298" i="1"/>
  <c r="I298" i="1"/>
  <c r="J299" i="1"/>
  <c r="I299" i="1"/>
  <c r="J301" i="1"/>
  <c r="I301" i="1"/>
  <c r="J303" i="1"/>
  <c r="I303" i="1"/>
  <c r="J304" i="1"/>
  <c r="I304" i="1"/>
  <c r="J305" i="1"/>
  <c r="I305" i="1"/>
  <c r="J307" i="1"/>
  <c r="I307" i="1"/>
  <c r="J309" i="1"/>
  <c r="I309" i="1"/>
  <c r="J311" i="1"/>
  <c r="I311" i="1"/>
  <c r="J312" i="1"/>
  <c r="I312" i="1"/>
  <c r="J314" i="1"/>
  <c r="I314" i="1"/>
  <c r="J317" i="1"/>
  <c r="I317" i="1"/>
  <c r="J319" i="1"/>
  <c r="I319" i="1"/>
  <c r="J320" i="1"/>
  <c r="I320" i="1"/>
  <c r="J321" i="1"/>
  <c r="I321" i="1"/>
  <c r="J322" i="1"/>
  <c r="I322" i="1"/>
  <c r="I297" i="1"/>
  <c r="O298" i="1"/>
  <c r="O299" i="1"/>
  <c r="O301" i="1"/>
  <c r="O303" i="1"/>
  <c r="O304" i="1"/>
  <c r="O305" i="1"/>
  <c r="O307" i="1"/>
  <c r="O309" i="1"/>
  <c r="O311" i="1"/>
  <c r="O312" i="1"/>
  <c r="O314" i="1"/>
  <c r="O317" i="1"/>
  <c r="O319" i="1"/>
  <c r="O320" i="1"/>
  <c r="O321" i="1"/>
  <c r="O322" i="1"/>
  <c r="P297" i="1"/>
  <c r="W297" i="1"/>
  <c r="W323" i="1"/>
  <c r="X8" i="1"/>
  <c r="X43" i="1"/>
  <c r="X45" i="1"/>
  <c r="X54" i="1"/>
  <c r="X65" i="1"/>
  <c r="X92" i="1"/>
  <c r="X99" i="1"/>
  <c r="X161" i="1"/>
  <c r="X237" i="1"/>
  <c r="X269" i="1"/>
  <c r="X289" i="1"/>
  <c r="X297" i="1"/>
  <c r="X323" i="1"/>
  <c r="C15" i="3"/>
  <c r="J290" i="1"/>
  <c r="AE290" i="1"/>
  <c r="H290" i="1"/>
  <c r="I290" i="1"/>
  <c r="O290" i="1"/>
  <c r="P289" i="1"/>
  <c r="J324" i="1"/>
  <c r="AE324" i="1"/>
  <c r="H324" i="1"/>
  <c r="I324" i="1"/>
  <c r="O324" i="1"/>
  <c r="J336" i="1"/>
  <c r="AE336" i="1"/>
  <c r="H336" i="1"/>
  <c r="I336" i="1"/>
  <c r="O336" i="1"/>
  <c r="J338" i="1"/>
  <c r="AE338" i="1"/>
  <c r="H338" i="1"/>
  <c r="I338" i="1"/>
  <c r="O338" i="1"/>
  <c r="P323" i="1"/>
  <c r="G8" i="2"/>
  <c r="W8" i="2"/>
  <c r="X8" i="2"/>
  <c r="H8" i="2"/>
  <c r="G16" i="2"/>
  <c r="W16" i="2"/>
  <c r="X16" i="2"/>
  <c r="H16" i="2"/>
  <c r="G22" i="2"/>
  <c r="W22" i="2"/>
  <c r="X22" i="2"/>
  <c r="H22" i="2"/>
  <c r="G24" i="2"/>
  <c r="W24" i="2"/>
  <c r="X24" i="2"/>
  <c r="H24" i="2"/>
  <c r="G31" i="2"/>
  <c r="W31" i="2"/>
  <c r="X31" i="2"/>
  <c r="H31" i="2"/>
  <c r="G33" i="2"/>
  <c r="W33" i="2"/>
  <c r="X33" i="2"/>
  <c r="H33" i="2"/>
  <c r="G35" i="2"/>
  <c r="W35" i="2"/>
  <c r="X35" i="2"/>
  <c r="H35" i="2"/>
  <c r="H7" i="2"/>
  <c r="G38" i="2"/>
  <c r="W38" i="2"/>
  <c r="X38" i="2"/>
  <c r="H38" i="2"/>
  <c r="H37" i="2"/>
  <c r="G40" i="2"/>
  <c r="W40" i="2"/>
  <c r="X40" i="2"/>
  <c r="H40" i="2"/>
  <c r="G41" i="2"/>
  <c r="W41" i="2"/>
  <c r="X41" i="2"/>
  <c r="H41" i="2"/>
  <c r="G43" i="2"/>
  <c r="W43" i="2"/>
  <c r="X43" i="2"/>
  <c r="H43" i="2"/>
  <c r="G44" i="2"/>
  <c r="W44" i="2"/>
  <c r="X44" i="2"/>
  <c r="H44" i="2"/>
  <c r="G45" i="2"/>
  <c r="W45" i="2"/>
  <c r="X45" i="2"/>
  <c r="H45" i="2"/>
  <c r="G46" i="2"/>
  <c r="W46" i="2"/>
  <c r="X46" i="2"/>
  <c r="H46" i="2"/>
  <c r="H39" i="2"/>
  <c r="G48" i="2"/>
  <c r="W48" i="2"/>
  <c r="X48" i="2"/>
  <c r="H48" i="2"/>
  <c r="G51" i="2"/>
  <c r="W51" i="2"/>
  <c r="X51" i="2"/>
  <c r="H51" i="2"/>
  <c r="G53" i="2"/>
  <c r="W53" i="2"/>
  <c r="X53" i="2"/>
  <c r="H53" i="2"/>
  <c r="G54" i="2"/>
  <c r="W54" i="2"/>
  <c r="X54" i="2"/>
  <c r="H54" i="2"/>
  <c r="G55" i="2"/>
  <c r="W55" i="2"/>
  <c r="X55" i="2"/>
  <c r="H55" i="2"/>
  <c r="G56" i="2"/>
  <c r="W56" i="2"/>
  <c r="X56" i="2"/>
  <c r="H56" i="2"/>
  <c r="H47" i="2"/>
  <c r="G58" i="2"/>
  <c r="W58" i="2"/>
  <c r="X58" i="2"/>
  <c r="H58" i="2"/>
  <c r="G59" i="2"/>
  <c r="W59" i="2"/>
  <c r="X59" i="2"/>
  <c r="H59" i="2"/>
  <c r="G61" i="2"/>
  <c r="W61" i="2"/>
  <c r="X61" i="2"/>
  <c r="H61" i="2"/>
  <c r="G62" i="2"/>
  <c r="W62" i="2"/>
  <c r="X62" i="2"/>
  <c r="H62" i="2"/>
  <c r="G63" i="2"/>
  <c r="W63" i="2"/>
  <c r="X63" i="2"/>
  <c r="H63" i="2"/>
  <c r="G64" i="2"/>
  <c r="W64" i="2"/>
  <c r="X64" i="2"/>
  <c r="H64" i="2"/>
  <c r="G65" i="2"/>
  <c r="W65" i="2"/>
  <c r="X65" i="2"/>
  <c r="H65" i="2"/>
  <c r="G67" i="2"/>
  <c r="W67" i="2"/>
  <c r="X67" i="2"/>
  <c r="H67" i="2"/>
  <c r="G69" i="2"/>
  <c r="W69" i="2"/>
  <c r="X69" i="2"/>
  <c r="H69" i="2"/>
  <c r="G71" i="2"/>
  <c r="W71" i="2"/>
  <c r="X71" i="2"/>
  <c r="H71" i="2"/>
  <c r="G73" i="2"/>
  <c r="W73" i="2"/>
  <c r="X73" i="2"/>
  <c r="H73" i="2"/>
  <c r="G75" i="2"/>
  <c r="W75" i="2"/>
  <c r="X75" i="2"/>
  <c r="H75" i="2"/>
  <c r="G76" i="2"/>
  <c r="W76" i="2"/>
  <c r="X76" i="2"/>
  <c r="H76" i="2"/>
  <c r="G77" i="2"/>
  <c r="W77" i="2"/>
  <c r="X77" i="2"/>
  <c r="H77" i="2"/>
  <c r="G78" i="2"/>
  <c r="W78" i="2"/>
  <c r="X78" i="2"/>
  <c r="H78" i="2"/>
  <c r="G79" i="2"/>
  <c r="W79" i="2"/>
  <c r="X79" i="2"/>
  <c r="H79" i="2"/>
  <c r="G80" i="2"/>
  <c r="W80" i="2"/>
  <c r="X80" i="2"/>
  <c r="H80" i="2"/>
  <c r="G81" i="2"/>
  <c r="W81" i="2"/>
  <c r="X81" i="2"/>
  <c r="H81" i="2"/>
  <c r="G82" i="2"/>
  <c r="W82" i="2"/>
  <c r="X82" i="2"/>
  <c r="H82" i="2"/>
  <c r="H57" i="2"/>
  <c r="G85" i="2"/>
  <c r="W85" i="2"/>
  <c r="X85" i="2"/>
  <c r="H85" i="2"/>
  <c r="G86" i="2"/>
  <c r="W86" i="2"/>
  <c r="X86" i="2"/>
  <c r="H86" i="2"/>
  <c r="G87" i="2"/>
  <c r="W87" i="2"/>
  <c r="X87" i="2"/>
  <c r="H87" i="2"/>
  <c r="G89" i="2"/>
  <c r="W89" i="2"/>
  <c r="X89" i="2"/>
  <c r="H89" i="2"/>
  <c r="H84" i="2"/>
  <c r="G92" i="2"/>
  <c r="W92" i="2"/>
  <c r="X92" i="2"/>
  <c r="H92" i="2"/>
  <c r="G93" i="2"/>
  <c r="W93" i="2"/>
  <c r="X93" i="2"/>
  <c r="H93" i="2"/>
  <c r="G95" i="2"/>
  <c r="W95" i="2"/>
  <c r="X95" i="2"/>
  <c r="H95" i="2"/>
  <c r="G100" i="2"/>
  <c r="W100" i="2"/>
  <c r="X100" i="2"/>
  <c r="H100" i="2"/>
  <c r="G102" i="2"/>
  <c r="W102" i="2"/>
  <c r="X102" i="2"/>
  <c r="H102" i="2"/>
  <c r="G109" i="2"/>
  <c r="W109" i="2"/>
  <c r="X109" i="2"/>
  <c r="H109" i="2"/>
  <c r="G111" i="2"/>
  <c r="W111" i="2"/>
  <c r="X111" i="2"/>
  <c r="H111" i="2"/>
  <c r="G118" i="2"/>
  <c r="W118" i="2"/>
  <c r="X118" i="2"/>
  <c r="H118" i="2"/>
  <c r="G131" i="2"/>
  <c r="W131" i="2"/>
  <c r="X131" i="2"/>
  <c r="H131" i="2"/>
  <c r="G133" i="2"/>
  <c r="W133" i="2"/>
  <c r="X133" i="2"/>
  <c r="H133" i="2"/>
  <c r="G135" i="2"/>
  <c r="W135" i="2"/>
  <c r="X135" i="2"/>
  <c r="H135" i="2"/>
  <c r="G137" i="2"/>
  <c r="W137" i="2"/>
  <c r="X137" i="2"/>
  <c r="H137" i="2"/>
  <c r="G138" i="2"/>
  <c r="W138" i="2"/>
  <c r="X138" i="2"/>
  <c r="H138" i="2"/>
  <c r="G140" i="2"/>
  <c r="W140" i="2"/>
  <c r="X140" i="2"/>
  <c r="H140" i="2"/>
  <c r="H91" i="2"/>
  <c r="G148" i="2"/>
  <c r="W148" i="2"/>
  <c r="X148" i="2"/>
  <c r="H148" i="2"/>
  <c r="G161" i="2"/>
  <c r="W161" i="2"/>
  <c r="X161" i="2"/>
  <c r="H161" i="2"/>
  <c r="G163" i="2"/>
  <c r="W163" i="2"/>
  <c r="X163" i="2"/>
  <c r="H163" i="2"/>
  <c r="G170" i="2"/>
  <c r="W170" i="2"/>
  <c r="X170" i="2"/>
  <c r="H170" i="2"/>
  <c r="G172" i="2"/>
  <c r="W172" i="2"/>
  <c r="X172" i="2"/>
  <c r="H172" i="2"/>
  <c r="G179" i="2"/>
  <c r="W179" i="2"/>
  <c r="X179" i="2"/>
  <c r="H179" i="2"/>
  <c r="G181" i="2"/>
  <c r="W181" i="2"/>
  <c r="X181" i="2"/>
  <c r="H181" i="2"/>
  <c r="G182" i="2"/>
  <c r="W182" i="2"/>
  <c r="X182" i="2"/>
  <c r="H182" i="2"/>
  <c r="G183" i="2"/>
  <c r="W183" i="2"/>
  <c r="X183" i="2"/>
  <c r="H183" i="2"/>
  <c r="G184" i="2"/>
  <c r="W184" i="2"/>
  <c r="X184" i="2"/>
  <c r="H184" i="2"/>
  <c r="G185" i="2"/>
  <c r="W185" i="2"/>
  <c r="X185" i="2"/>
  <c r="H185" i="2"/>
  <c r="G192" i="2"/>
  <c r="W192" i="2"/>
  <c r="X192" i="2"/>
  <c r="H192" i="2"/>
  <c r="G198" i="2"/>
  <c r="W198" i="2"/>
  <c r="X198" i="2"/>
  <c r="H198" i="2"/>
  <c r="G209" i="2"/>
  <c r="W209" i="2"/>
  <c r="X209" i="2"/>
  <c r="H209" i="2"/>
  <c r="H147" i="2"/>
  <c r="G217" i="2"/>
  <c r="W217" i="2"/>
  <c r="X217" i="2"/>
  <c r="H217" i="2"/>
  <c r="G236" i="2"/>
  <c r="W236" i="2"/>
  <c r="X236" i="2"/>
  <c r="H236" i="2"/>
  <c r="G238" i="2"/>
  <c r="W238" i="2"/>
  <c r="X238" i="2"/>
  <c r="H238" i="2"/>
  <c r="G242" i="2"/>
  <c r="W242" i="2"/>
  <c r="X242" i="2"/>
  <c r="H242" i="2"/>
  <c r="G244" i="2"/>
  <c r="W244" i="2"/>
  <c r="X244" i="2"/>
  <c r="H244" i="2"/>
  <c r="H216" i="2"/>
  <c r="G247" i="2"/>
  <c r="W247" i="2"/>
  <c r="X247" i="2"/>
  <c r="H247" i="2"/>
  <c r="G252" i="2"/>
  <c r="W252" i="2"/>
  <c r="X252" i="2"/>
  <c r="H252" i="2"/>
  <c r="G254" i="2"/>
  <c r="W254" i="2"/>
  <c r="X254" i="2"/>
  <c r="H254" i="2"/>
  <c r="G256" i="2"/>
  <c r="W256" i="2"/>
  <c r="X256" i="2"/>
  <c r="H256" i="2"/>
  <c r="G258" i="2"/>
  <c r="W258" i="2"/>
  <c r="X258" i="2"/>
  <c r="H258" i="2"/>
  <c r="G262" i="2"/>
  <c r="W262" i="2"/>
  <c r="X262" i="2"/>
  <c r="H262" i="2"/>
  <c r="H246" i="2"/>
  <c r="G272" i="2"/>
  <c r="W272" i="2"/>
  <c r="X272" i="2"/>
  <c r="H272" i="2"/>
  <c r="G273" i="2"/>
  <c r="W273" i="2"/>
  <c r="X273" i="2"/>
  <c r="H273" i="2"/>
  <c r="G275" i="2"/>
  <c r="W275" i="2"/>
  <c r="X275" i="2"/>
  <c r="H275" i="2"/>
  <c r="G277" i="2"/>
  <c r="W277" i="2"/>
  <c r="X277" i="2"/>
  <c r="H277" i="2"/>
  <c r="G278" i="2"/>
  <c r="W278" i="2"/>
  <c r="X278" i="2"/>
  <c r="H278" i="2"/>
  <c r="G279" i="2"/>
  <c r="W279" i="2"/>
  <c r="X279" i="2"/>
  <c r="H279" i="2"/>
  <c r="G281" i="2"/>
  <c r="W281" i="2"/>
  <c r="X281" i="2"/>
  <c r="H281" i="2"/>
  <c r="G283" i="2"/>
  <c r="W283" i="2"/>
  <c r="X283" i="2"/>
  <c r="H283" i="2"/>
  <c r="G285" i="2"/>
  <c r="W285" i="2"/>
  <c r="X285" i="2"/>
  <c r="H285" i="2"/>
  <c r="G286" i="2"/>
  <c r="W286" i="2"/>
  <c r="X286" i="2"/>
  <c r="H286" i="2"/>
  <c r="G288" i="2"/>
  <c r="W288" i="2"/>
  <c r="X288" i="2"/>
  <c r="H288" i="2"/>
  <c r="G290" i="2"/>
  <c r="W290" i="2"/>
  <c r="X290" i="2"/>
  <c r="H290" i="2"/>
  <c r="G292" i="2"/>
  <c r="W292" i="2"/>
  <c r="X292" i="2"/>
  <c r="H292" i="2"/>
  <c r="G293" i="2"/>
  <c r="W293" i="2"/>
  <c r="X293" i="2"/>
  <c r="H293" i="2"/>
  <c r="G294" i="2"/>
  <c r="W294" i="2"/>
  <c r="X294" i="2"/>
  <c r="H294" i="2"/>
  <c r="G295" i="2"/>
  <c r="W295" i="2"/>
  <c r="X295" i="2"/>
  <c r="H295" i="2"/>
  <c r="H271" i="2"/>
  <c r="G297" i="2"/>
  <c r="W297" i="2"/>
  <c r="X297" i="2"/>
  <c r="H297" i="2"/>
  <c r="G308" i="2"/>
  <c r="W308" i="2"/>
  <c r="X308" i="2"/>
  <c r="H308" i="2"/>
  <c r="G310" i="2"/>
  <c r="W310" i="2"/>
  <c r="X310" i="2"/>
  <c r="H310" i="2"/>
  <c r="H296" i="2"/>
  <c r="H311" i="2"/>
  <c r="J8" i="1"/>
  <c r="J43" i="1"/>
  <c r="J45" i="1"/>
  <c r="J54" i="1"/>
  <c r="J65" i="1"/>
  <c r="J92" i="1"/>
  <c r="J99" i="1"/>
  <c r="J161" i="1"/>
  <c r="J237" i="1"/>
  <c r="J269" i="1"/>
  <c r="H289" i="1"/>
  <c r="I289" i="1"/>
  <c r="J289" i="1"/>
  <c r="J297" i="1"/>
  <c r="H323" i="1"/>
  <c r="I323" i="1"/>
  <c r="J323" i="1"/>
  <c r="J339" i="1"/>
  <c r="AF338" i="1"/>
  <c r="AN338" i="1"/>
  <c r="AM338" i="1"/>
  <c r="L338" i="1"/>
  <c r="AF336" i="1"/>
  <c r="AN336" i="1"/>
  <c r="AM336" i="1"/>
  <c r="L336" i="1"/>
  <c r="AF324" i="1"/>
  <c r="AN324" i="1"/>
  <c r="AM324" i="1"/>
  <c r="L324" i="1"/>
  <c r="AK323" i="1"/>
  <c r="AJ323" i="1"/>
  <c r="AI323" i="1"/>
  <c r="L323" i="1"/>
  <c r="AF322" i="1"/>
  <c r="AN322" i="1"/>
  <c r="AM322" i="1"/>
  <c r="L322" i="1"/>
  <c r="AF321" i="1"/>
  <c r="AN321" i="1"/>
  <c r="AM321" i="1"/>
  <c r="L321" i="1"/>
  <c r="AF320" i="1"/>
  <c r="AN320" i="1"/>
  <c r="AM320" i="1"/>
  <c r="L320" i="1"/>
  <c r="AF319" i="1"/>
  <c r="AN319" i="1"/>
  <c r="AM319" i="1"/>
  <c r="L319" i="1"/>
  <c r="AF317" i="1"/>
  <c r="AN317" i="1"/>
  <c r="AM317" i="1"/>
  <c r="L317" i="1"/>
  <c r="AF314" i="1"/>
  <c r="AN314" i="1"/>
  <c r="AM314" i="1"/>
  <c r="L314" i="1"/>
  <c r="AF312" i="1"/>
  <c r="AN312" i="1"/>
  <c r="AM312" i="1"/>
  <c r="L312" i="1"/>
  <c r="AF311" i="1"/>
  <c r="AN311" i="1"/>
  <c r="AM311" i="1"/>
  <c r="L311" i="1"/>
  <c r="AF309" i="1"/>
  <c r="AN309" i="1"/>
  <c r="AM309" i="1"/>
  <c r="L309" i="1"/>
  <c r="AF307" i="1"/>
  <c r="AN307" i="1"/>
  <c r="AM307" i="1"/>
  <c r="L307" i="1"/>
  <c r="AF305" i="1"/>
  <c r="AN305" i="1"/>
  <c r="AM305" i="1"/>
  <c r="L305" i="1"/>
  <c r="AF304" i="1"/>
  <c r="AN304" i="1"/>
  <c r="AM304" i="1"/>
  <c r="L304" i="1"/>
  <c r="AF303" i="1"/>
  <c r="AN303" i="1"/>
  <c r="AM303" i="1"/>
  <c r="L303" i="1"/>
  <c r="AF301" i="1"/>
  <c r="AN301" i="1"/>
  <c r="AM301" i="1"/>
  <c r="L301" i="1"/>
  <c r="AF299" i="1"/>
  <c r="AN299" i="1"/>
  <c r="AM299" i="1"/>
  <c r="L299" i="1"/>
  <c r="AF298" i="1"/>
  <c r="AN298" i="1"/>
  <c r="AM298" i="1"/>
  <c r="L298" i="1"/>
  <c r="AK297" i="1"/>
  <c r="AJ297" i="1"/>
  <c r="AI297" i="1"/>
  <c r="L297" i="1"/>
  <c r="AF290" i="1"/>
  <c r="AN290" i="1"/>
  <c r="AM290" i="1"/>
  <c r="L290" i="1"/>
  <c r="AK289" i="1"/>
  <c r="AJ289" i="1"/>
  <c r="AI289" i="1"/>
  <c r="L289" i="1"/>
  <c r="AF287" i="1"/>
  <c r="AN287" i="1"/>
  <c r="AM287" i="1"/>
  <c r="L287" i="1"/>
  <c r="AF282" i="1"/>
  <c r="AN282" i="1"/>
  <c r="AM282" i="1"/>
  <c r="L282" i="1"/>
  <c r="AF280" i="1"/>
  <c r="AN280" i="1"/>
  <c r="AM280" i="1"/>
  <c r="L280" i="1"/>
  <c r="AF278" i="1"/>
  <c r="AN278" i="1"/>
  <c r="AM278" i="1"/>
  <c r="L278" i="1"/>
  <c r="AF276" i="1"/>
  <c r="AN276" i="1"/>
  <c r="AM276" i="1"/>
  <c r="L276" i="1"/>
  <c r="AF270" i="1"/>
  <c r="AN270" i="1"/>
  <c r="AM270" i="1"/>
  <c r="L270" i="1"/>
  <c r="AK269" i="1"/>
  <c r="AJ269" i="1"/>
  <c r="AI269" i="1"/>
  <c r="L269" i="1"/>
  <c r="AF267" i="1"/>
  <c r="AN267" i="1"/>
  <c r="AM267" i="1"/>
  <c r="L267" i="1"/>
  <c r="AF265" i="1"/>
  <c r="AN265" i="1"/>
  <c r="AM265" i="1"/>
  <c r="L265" i="1"/>
  <c r="AF260" i="1"/>
  <c r="AN260" i="1"/>
  <c r="AM260" i="1"/>
  <c r="L260" i="1"/>
  <c r="AF258" i="1"/>
  <c r="AN258" i="1"/>
  <c r="AM258" i="1"/>
  <c r="L258" i="1"/>
  <c r="AF238" i="1"/>
  <c r="AN238" i="1"/>
  <c r="AM238" i="1"/>
  <c r="L238" i="1"/>
  <c r="AK237" i="1"/>
  <c r="AJ237" i="1"/>
  <c r="AI237" i="1"/>
  <c r="L237" i="1"/>
  <c r="AF229" i="1"/>
  <c r="AN229" i="1"/>
  <c r="AM229" i="1"/>
  <c r="L229" i="1"/>
  <c r="AF217" i="1"/>
  <c r="AN217" i="1"/>
  <c r="AM217" i="1"/>
  <c r="L217" i="1"/>
  <c r="AF210" i="1"/>
  <c r="AN210" i="1"/>
  <c r="AM210" i="1"/>
  <c r="L210" i="1"/>
  <c r="AF202" i="1"/>
  <c r="AN202" i="1"/>
  <c r="AM202" i="1"/>
  <c r="L202" i="1"/>
  <c r="AF201" i="1"/>
  <c r="AN201" i="1"/>
  <c r="AM201" i="1"/>
  <c r="L201" i="1"/>
  <c r="AF200" i="1"/>
  <c r="AN200" i="1"/>
  <c r="AM200" i="1"/>
  <c r="L200" i="1"/>
  <c r="AF199" i="1"/>
  <c r="AN199" i="1"/>
  <c r="AM199" i="1"/>
  <c r="L199" i="1"/>
  <c r="AF198" i="1"/>
  <c r="AN198" i="1"/>
  <c r="AM198" i="1"/>
  <c r="L198" i="1"/>
  <c r="AF196" i="1"/>
  <c r="AN196" i="1"/>
  <c r="AM196" i="1"/>
  <c r="L196" i="1"/>
  <c r="AF188" i="1"/>
  <c r="AN188" i="1"/>
  <c r="AM188" i="1"/>
  <c r="L188" i="1"/>
  <c r="AF186" i="1"/>
  <c r="AN186" i="1"/>
  <c r="AM186" i="1"/>
  <c r="L186" i="1"/>
  <c r="AF178" i="1"/>
  <c r="AN178" i="1"/>
  <c r="AM178" i="1"/>
  <c r="L178" i="1"/>
  <c r="AF176" i="1"/>
  <c r="AN176" i="1"/>
  <c r="AM176" i="1"/>
  <c r="L176" i="1"/>
  <c r="AF162" i="1"/>
  <c r="AN162" i="1"/>
  <c r="AM162" i="1"/>
  <c r="L162" i="1"/>
  <c r="AK161" i="1"/>
  <c r="AJ161" i="1"/>
  <c r="AI161" i="1"/>
  <c r="L161" i="1"/>
  <c r="AF153" i="1"/>
  <c r="AN153" i="1"/>
  <c r="AM153" i="1"/>
  <c r="L153" i="1"/>
  <c r="AF151" i="1"/>
  <c r="AN151" i="1"/>
  <c r="AM151" i="1"/>
  <c r="L151" i="1"/>
  <c r="AF150" i="1"/>
  <c r="AN150" i="1"/>
  <c r="AM150" i="1"/>
  <c r="L150" i="1"/>
  <c r="AF148" i="1"/>
  <c r="AN148" i="1"/>
  <c r="AM148" i="1"/>
  <c r="L148" i="1"/>
  <c r="AF146" i="1"/>
  <c r="AN146" i="1"/>
  <c r="AM146" i="1"/>
  <c r="L146" i="1"/>
  <c r="AF144" i="1"/>
  <c r="AN144" i="1"/>
  <c r="AM144" i="1"/>
  <c r="L144" i="1"/>
  <c r="AF130" i="1"/>
  <c r="AN130" i="1"/>
  <c r="AM130" i="1"/>
  <c r="L130" i="1"/>
  <c r="AF122" i="1"/>
  <c r="AN122" i="1"/>
  <c r="AM122" i="1"/>
  <c r="L122" i="1"/>
  <c r="AF120" i="1"/>
  <c r="AN120" i="1"/>
  <c r="AM120" i="1"/>
  <c r="L120" i="1"/>
  <c r="AF112" i="1"/>
  <c r="AN112" i="1"/>
  <c r="AM112" i="1"/>
  <c r="L112" i="1"/>
  <c r="AF110" i="1"/>
  <c r="AN110" i="1"/>
  <c r="AM110" i="1"/>
  <c r="L110" i="1"/>
  <c r="AF104" i="1"/>
  <c r="AN104" i="1"/>
  <c r="AM104" i="1"/>
  <c r="L104" i="1"/>
  <c r="AF102" i="1"/>
  <c r="AN102" i="1"/>
  <c r="AM102" i="1"/>
  <c r="L102" i="1"/>
  <c r="AF100" i="1"/>
  <c r="AN100" i="1"/>
  <c r="AM100" i="1"/>
  <c r="L100" i="1"/>
  <c r="AK99" i="1"/>
  <c r="AJ99" i="1"/>
  <c r="AI99" i="1"/>
  <c r="L99" i="1"/>
  <c r="AF97" i="1"/>
  <c r="AN97" i="1"/>
  <c r="AM97" i="1"/>
  <c r="L97" i="1"/>
  <c r="AF95" i="1"/>
  <c r="AN95" i="1"/>
  <c r="AM95" i="1"/>
  <c r="L95" i="1"/>
  <c r="AF94" i="1"/>
  <c r="AN94" i="1"/>
  <c r="AM94" i="1"/>
  <c r="L94" i="1"/>
  <c r="AF93" i="1"/>
  <c r="AN93" i="1"/>
  <c r="AM93" i="1"/>
  <c r="L93" i="1"/>
  <c r="AK92" i="1"/>
  <c r="AJ92" i="1"/>
  <c r="AI92" i="1"/>
  <c r="L92" i="1"/>
  <c r="AF90" i="1"/>
  <c r="AN90" i="1"/>
  <c r="AM90" i="1"/>
  <c r="L90" i="1"/>
  <c r="AF89" i="1"/>
  <c r="AN89" i="1"/>
  <c r="AM89" i="1"/>
  <c r="L89" i="1"/>
  <c r="AF88" i="1"/>
  <c r="AN88" i="1"/>
  <c r="AM88" i="1"/>
  <c r="L88" i="1"/>
  <c r="AF87" i="1"/>
  <c r="AN87" i="1"/>
  <c r="AM87" i="1"/>
  <c r="L87" i="1"/>
  <c r="AF86" i="1"/>
  <c r="AN86" i="1"/>
  <c r="AM86" i="1"/>
  <c r="L86" i="1"/>
  <c r="AF85" i="1"/>
  <c r="AN85" i="1"/>
  <c r="AM85" i="1"/>
  <c r="L85" i="1"/>
  <c r="AF84" i="1"/>
  <c r="AN84" i="1"/>
  <c r="AM84" i="1"/>
  <c r="L84" i="1"/>
  <c r="AF83" i="1"/>
  <c r="AN83" i="1"/>
  <c r="AM83" i="1"/>
  <c r="L83" i="1"/>
  <c r="AF81" i="1"/>
  <c r="AN81" i="1"/>
  <c r="AM81" i="1"/>
  <c r="L81" i="1"/>
  <c r="AF79" i="1"/>
  <c r="AN79" i="1"/>
  <c r="AM79" i="1"/>
  <c r="L79" i="1"/>
  <c r="AF77" i="1"/>
  <c r="AN77" i="1"/>
  <c r="AM77" i="1"/>
  <c r="L77" i="1"/>
  <c r="AF75" i="1"/>
  <c r="AN75" i="1"/>
  <c r="AM75" i="1"/>
  <c r="L75" i="1"/>
  <c r="AF73" i="1"/>
  <c r="AN73" i="1"/>
  <c r="AM73" i="1"/>
  <c r="L73" i="1"/>
  <c r="AF72" i="1"/>
  <c r="AN72" i="1"/>
  <c r="AM72" i="1"/>
  <c r="L72" i="1"/>
  <c r="AF71" i="1"/>
  <c r="AN71" i="1"/>
  <c r="AM71" i="1"/>
  <c r="L71" i="1"/>
  <c r="AF70" i="1"/>
  <c r="AN70" i="1"/>
  <c r="AM70" i="1"/>
  <c r="L70" i="1"/>
  <c r="AF69" i="1"/>
  <c r="AN69" i="1"/>
  <c r="AM69" i="1"/>
  <c r="L69" i="1"/>
  <c r="AF67" i="1"/>
  <c r="AN67" i="1"/>
  <c r="AM67" i="1"/>
  <c r="L67" i="1"/>
  <c r="AF66" i="1"/>
  <c r="AN66" i="1"/>
  <c r="AM66" i="1"/>
  <c r="L66" i="1"/>
  <c r="AK65" i="1"/>
  <c r="AJ65" i="1"/>
  <c r="AI65" i="1"/>
  <c r="L65" i="1"/>
  <c r="AF64" i="1"/>
  <c r="AN64" i="1"/>
  <c r="AM64" i="1"/>
  <c r="L64" i="1"/>
  <c r="AF63" i="1"/>
  <c r="AN63" i="1"/>
  <c r="AM63" i="1"/>
  <c r="L63" i="1"/>
  <c r="AF62" i="1"/>
  <c r="AN62" i="1"/>
  <c r="AM62" i="1"/>
  <c r="L62" i="1"/>
  <c r="AF61" i="1"/>
  <c r="AN61" i="1"/>
  <c r="AM61" i="1"/>
  <c r="L61" i="1"/>
  <c r="AF59" i="1"/>
  <c r="AN59" i="1"/>
  <c r="AM59" i="1"/>
  <c r="L59" i="1"/>
  <c r="AF55" i="1"/>
  <c r="AN55" i="1"/>
  <c r="AM55" i="1"/>
  <c r="L55" i="1"/>
  <c r="AK54" i="1"/>
  <c r="AJ54" i="1"/>
  <c r="AI54" i="1"/>
  <c r="L54" i="1"/>
  <c r="AF53" i="1"/>
  <c r="AN53" i="1"/>
  <c r="AM53" i="1"/>
  <c r="L53" i="1"/>
  <c r="AF52" i="1"/>
  <c r="AN52" i="1"/>
  <c r="AM52" i="1"/>
  <c r="L52" i="1"/>
  <c r="AF51" i="1"/>
  <c r="AN51" i="1"/>
  <c r="AM51" i="1"/>
  <c r="L51" i="1"/>
  <c r="AF50" i="1"/>
  <c r="AN50" i="1"/>
  <c r="AM50" i="1"/>
  <c r="L50" i="1"/>
  <c r="AF47" i="1"/>
  <c r="AN47" i="1"/>
  <c r="AM47" i="1"/>
  <c r="L47" i="1"/>
  <c r="AF46" i="1"/>
  <c r="AN46" i="1"/>
  <c r="AM46" i="1"/>
  <c r="L46" i="1"/>
  <c r="AK45" i="1"/>
  <c r="AJ45" i="1"/>
  <c r="AI45" i="1"/>
  <c r="L45" i="1"/>
  <c r="AF44" i="1"/>
  <c r="AN44" i="1"/>
  <c r="AM44" i="1"/>
  <c r="L44" i="1"/>
  <c r="AK43" i="1"/>
  <c r="AJ43" i="1"/>
  <c r="AI43" i="1"/>
  <c r="L43" i="1"/>
  <c r="AF41" i="1"/>
  <c r="AN41" i="1"/>
  <c r="AM41" i="1"/>
  <c r="L41" i="1"/>
  <c r="AF39" i="1"/>
  <c r="AN39" i="1"/>
  <c r="AM39" i="1"/>
  <c r="L39" i="1"/>
  <c r="AF36" i="1"/>
  <c r="AN36" i="1"/>
  <c r="AM36" i="1"/>
  <c r="L36" i="1"/>
  <c r="AF28" i="1"/>
  <c r="AN28" i="1"/>
  <c r="AM28" i="1"/>
  <c r="L28" i="1"/>
  <c r="AF25" i="1"/>
  <c r="AN25" i="1"/>
  <c r="AM25" i="1"/>
  <c r="L25" i="1"/>
  <c r="AF18" i="1"/>
  <c r="AN18" i="1"/>
  <c r="AM18" i="1"/>
  <c r="L18" i="1"/>
  <c r="AF9" i="1"/>
  <c r="AN9" i="1"/>
  <c r="AM9" i="1"/>
  <c r="L9" i="1"/>
  <c r="AK8" i="1"/>
  <c r="AJ8" i="1"/>
  <c r="AI8" i="1"/>
  <c r="L8" i="1"/>
</calcChain>
</file>

<file path=xl/sharedStrings.xml><?xml version="1.0" encoding="utf-8"?>
<sst xmlns="http://schemas.openxmlformats.org/spreadsheetml/2006/main" count="1966" uniqueCount="639">
  <si>
    <t>Stavební rozpočet</t>
  </si>
  <si>
    <t>Název stavby:</t>
  </si>
  <si>
    <t>Oprava koupelny B_3/14</t>
  </si>
  <si>
    <t>Doba výstavby:</t>
  </si>
  <si>
    <t>1 den</t>
  </si>
  <si>
    <t>Objednatel:</t>
  </si>
  <si>
    <t>Domov pro seniory Bukov</t>
  </si>
  <si>
    <t>Druh stavby:</t>
  </si>
  <si>
    <t>interiérová stavební oprava</t>
  </si>
  <si>
    <t>Začátek výstavby:</t>
  </si>
  <si>
    <t>Projektant:</t>
  </si>
  <si>
    <t>Ing.arch. Daniel Zygula</t>
  </si>
  <si>
    <t>Lokalita:</t>
  </si>
  <si>
    <t>Domov pro seniory Bukov, pavilon B</t>
  </si>
  <si>
    <t>Konec výstavby:</t>
  </si>
  <si>
    <t>Zhotovitel:</t>
  </si>
  <si>
    <t>JKSO:</t>
  </si>
  <si>
    <t>Zpracováno dne:</t>
  </si>
  <si>
    <t>15.06.2024</t>
  </si>
  <si>
    <t>Zpracoval:</t>
  </si>
  <si>
    <t>Č</t>
  </si>
  <si>
    <t>Objekt</t>
  </si>
  <si>
    <t>Kód</t>
  </si>
  <si>
    <t>Zkrácený popis</t>
  </si>
  <si>
    <t>M.j.</t>
  </si>
  <si>
    <t>Množství</t>
  </si>
  <si>
    <t>Jednot. cena (Kč)</t>
  </si>
  <si>
    <t>Náklady (Kč)</t>
  </si>
  <si>
    <t>Hmotnost (t)</t>
  </si>
  <si>
    <t>Cenová soustava</t>
  </si>
  <si>
    <t>Rozměry</t>
  </si>
  <si>
    <t>Dodávka</t>
  </si>
  <si>
    <t>Montáž</t>
  </si>
  <si>
    <t>Celkem</t>
  </si>
  <si>
    <t>Jednot.</t>
  </si>
  <si>
    <t>Přesuny</t>
  </si>
  <si>
    <t>Typ skupiny</t>
  </si>
  <si>
    <t>HSV mat</t>
  </si>
  <si>
    <t>HSV prac</t>
  </si>
  <si>
    <t>PSV mat</t>
  </si>
  <si>
    <t>PSV prac</t>
  </si>
  <si>
    <t>Mont mat</t>
  </si>
  <si>
    <t>Mont prac</t>
  </si>
  <si>
    <t>Ostatní mat.</t>
  </si>
  <si>
    <t>61</t>
  </si>
  <si>
    <t>Úprava povrchů vnitřní</t>
  </si>
  <si>
    <t>HS</t>
  </si>
  <si>
    <t>1</t>
  </si>
  <si>
    <t>612481211RT2</t>
  </si>
  <si>
    <t>Montáž výztužné sítě(perlinky)do stěrky-vnit.stěny</t>
  </si>
  <si>
    <t>m2</t>
  </si>
  <si>
    <t>RTS I / 2024</t>
  </si>
  <si>
    <t>61_</t>
  </si>
  <si>
    <t>6_</t>
  </si>
  <si>
    <t>_</t>
  </si>
  <si>
    <t>0,6*(2,93+1,7+2,15+1,335)*2   stěny</t>
  </si>
  <si>
    <t>0,6*(1,66+1,66+0,9+1,0)*2   stěny</t>
  </si>
  <si>
    <t>0,6*(1,55+1,55+1,12+0,88+1,55+1,55+0,96+1,04)*2   stěny</t>
  </si>
  <si>
    <t xml:space="preserve">0,6*(2,874+2,080+2,987+2,077)   </t>
  </si>
  <si>
    <t xml:space="preserve">6,09   </t>
  </si>
  <si>
    <t xml:space="preserve">0,6*(2,296+2,087+2,327+2,466)   </t>
  </si>
  <si>
    <t xml:space="preserve">0,6*(2,295+1,64)*2   </t>
  </si>
  <si>
    <t>RTS komentář:</t>
  </si>
  <si>
    <t>Položka obsahuje natažení stěrkového tmelu, vtlačení výztužné sítě a rozetření tmelu.</t>
  </si>
  <si>
    <t>2</t>
  </si>
  <si>
    <t>612403380R00</t>
  </si>
  <si>
    <t>Hrubá výplň rýh ve stěnách do 3x3 cm maltou ze SMS</t>
  </si>
  <si>
    <t>m</t>
  </si>
  <si>
    <t xml:space="preserve">3,1+3,0+2,9+2,15+2,6+2,6+1,5+2+0,8+0,8   </t>
  </si>
  <si>
    <t xml:space="preserve">3,6   </t>
  </si>
  <si>
    <t xml:space="preserve">10,8   </t>
  </si>
  <si>
    <t xml:space="preserve">1,35+1,35+2,6+2,08+2   </t>
  </si>
  <si>
    <t xml:space="preserve">2,2+2,2+3+2+2   </t>
  </si>
  <si>
    <t>V položce nejsou zakalkulovány náklady na omítku rýh. Tyto práce se oceňují samostatně položkami souboru 612 44.</t>
  </si>
  <si>
    <t>3</t>
  </si>
  <si>
    <t>612421637R00</t>
  </si>
  <si>
    <t>Omítka vnitřní zdiva, MVC, štuková</t>
  </si>
  <si>
    <t xml:space="preserve">0,6*(2,077+2,987+2,080+2,874)   </t>
  </si>
  <si>
    <t>Položka je určena pro jakýkoliv druh podkladu</t>
  </si>
  <si>
    <t>4</t>
  </si>
  <si>
    <t>585566665</t>
  </si>
  <si>
    <t>Omítka štuková vápenocementová Baumit PerlaExterior ruční</t>
  </si>
  <si>
    <t>t</t>
  </si>
  <si>
    <t xml:space="preserve">3*25*0,001   </t>
  </si>
  <si>
    <t xml:space="preserve">1*25*0,001   </t>
  </si>
  <si>
    <t>25 kg Omítka štuková vápenocementová ruční na minerální jádrové omítky, pro exteriéry a interiéry, zrnitost do 0,6 mm, min tl. 3 mm. Spotřeba: cca 3,6 kg/m2/3mm. Vydatnost: cca 6,9 m2/pytel při tloušťce 3 mm</t>
  </si>
  <si>
    <t>5</t>
  </si>
  <si>
    <t>611481211RT2</t>
  </si>
  <si>
    <t>Montáž výztužné sítě (perlinky) do stěrky-stropy</t>
  </si>
  <si>
    <t xml:space="preserve">2,28+4,7   </t>
  </si>
  <si>
    <t>Položka obsahuje montáž pomocného lešení, natažení stěrkového tmelu, vtlačení výztužné sítě a rozetření tmelu.</t>
  </si>
  <si>
    <t>6</t>
  </si>
  <si>
    <t>611421133R00</t>
  </si>
  <si>
    <t>Omítka vnitřní stropů rovných, MVC, štuková</t>
  </si>
  <si>
    <t xml:space="preserve"> V položce jsou zakalkulovány náklady na pomocné pracovní lešení o výšce podlahy do 1900 mm a pro zatížení do 1,5 kPa</t>
  </si>
  <si>
    <t>7</t>
  </si>
  <si>
    <t>64</t>
  </si>
  <si>
    <t>Výplně otvorů</t>
  </si>
  <si>
    <t>8</t>
  </si>
  <si>
    <t>642942111RT4</t>
  </si>
  <si>
    <t>Osazení zárubní dveřních ocelových, pl. do 2,5 m2</t>
  </si>
  <si>
    <t>kus</t>
  </si>
  <si>
    <t>64_</t>
  </si>
  <si>
    <t>721</t>
  </si>
  <si>
    <t>Vnitřní kanalizace</t>
  </si>
  <si>
    <t>PS</t>
  </si>
  <si>
    <t>9</t>
  </si>
  <si>
    <t>721223426R00</t>
  </si>
  <si>
    <t>Vpusť podlahová se zápachovou uzávěrkou HL80.1H</t>
  </si>
  <si>
    <t>721_</t>
  </si>
  <si>
    <t>72_</t>
  </si>
  <si>
    <t>10</t>
  </si>
  <si>
    <t>721176103R00</t>
  </si>
  <si>
    <t>Potrubí HT připojovací, D 50 x 1,8 mm</t>
  </si>
  <si>
    <t xml:space="preserve">2,1+0,8+0,5+0,3+0,6   </t>
  </si>
  <si>
    <t>11</t>
  </si>
  <si>
    <t>721176105R00</t>
  </si>
  <si>
    <t>Potrubí HT připojovací, D 110 x 2,7 mm</t>
  </si>
  <si>
    <t>12</t>
  </si>
  <si>
    <t>721194104R00</t>
  </si>
  <si>
    <t>Vyvedení odpadních výpustek, D 40 x 1,8 mm</t>
  </si>
  <si>
    <t>13</t>
  </si>
  <si>
    <t>721290111R00</t>
  </si>
  <si>
    <t>Zkouška těsnosti kanalizace vodou</t>
  </si>
  <si>
    <t>14</t>
  </si>
  <si>
    <t>998721103R00</t>
  </si>
  <si>
    <t>Přesun hmot pro vnitřní kanalizaci, výšky do 24 m</t>
  </si>
  <si>
    <t>722</t>
  </si>
  <si>
    <t>Vnitřní vodovod</t>
  </si>
  <si>
    <t>15</t>
  </si>
  <si>
    <t>722172331R00</t>
  </si>
  <si>
    <t>Potrubí plastové PP-R Instaplast, včetně zednických výpomocí, D 20 x 3,4 mm, PN 20</t>
  </si>
  <si>
    <t>722_</t>
  </si>
  <si>
    <t xml:space="preserve">3,2*2   </t>
  </si>
  <si>
    <t xml:space="preserve">(1,4+0,6+0,45+0,5)*2   </t>
  </si>
  <si>
    <t xml:space="preserve">(2,0+1,0+0,7+1,0)*2   </t>
  </si>
  <si>
    <t>16</t>
  </si>
  <si>
    <t>722181212R00</t>
  </si>
  <si>
    <t>Izolace návleková MIRELON PRO tl. stěny 9 mm</t>
  </si>
  <si>
    <t>V položce je kalkulována dodávka izolační trubice, spon a lepicí pásky</t>
  </si>
  <si>
    <t>17</t>
  </si>
  <si>
    <t>722202213R00</t>
  </si>
  <si>
    <t>Nástěnka MZD PP-R INSTAPLAST, D 20 mm x R 1/2"</t>
  </si>
  <si>
    <t>18</t>
  </si>
  <si>
    <t>722202413R00</t>
  </si>
  <si>
    <t>Kohout kulový nerozebíratelný PP-R INSTAPLAST, D 25 mm</t>
  </si>
  <si>
    <t>19</t>
  </si>
  <si>
    <t>722280106R00</t>
  </si>
  <si>
    <t>Tlaková zkouška vodovodního potrubí</t>
  </si>
  <si>
    <t>20</t>
  </si>
  <si>
    <t>998722103R00</t>
  </si>
  <si>
    <t>Přesun hmot pro vnitřní vodovod, výšky do 24 m</t>
  </si>
  <si>
    <t>725</t>
  </si>
  <si>
    <t>Zařizovací předměty</t>
  </si>
  <si>
    <t>21</t>
  </si>
  <si>
    <t>725860251R00</t>
  </si>
  <si>
    <t>Sifon umyvadlový chromovaný</t>
  </si>
  <si>
    <t>725_</t>
  </si>
  <si>
    <t>22</t>
  </si>
  <si>
    <t>725017153R00</t>
  </si>
  <si>
    <t>Umyvadlo invalidní 640 x 550 mm, bílé</t>
  </si>
  <si>
    <t>soubor</t>
  </si>
  <si>
    <t>Forma byla změněna, umyvadlo se nyní upevňuje na šrouby.</t>
  </si>
  <si>
    <t>23</t>
  </si>
  <si>
    <t>725290010RA0</t>
  </si>
  <si>
    <t>Demontáž klozetu včetně splachovací nádrže</t>
  </si>
  <si>
    <t>24</t>
  </si>
  <si>
    <t>725290020RA0</t>
  </si>
  <si>
    <t>Demontáž umyvadla včetně baterie a konzol</t>
  </si>
  <si>
    <t>25</t>
  </si>
  <si>
    <t>725290030RA0</t>
  </si>
  <si>
    <t>Demontáž vany, včetně baterie a obezdění</t>
  </si>
  <si>
    <t>26</t>
  </si>
  <si>
    <t>725200050RA0</t>
  </si>
  <si>
    <t>Montáž zařizovacích předmětů - sprcha</t>
  </si>
  <si>
    <t>27</t>
  </si>
  <si>
    <t>55144231</t>
  </si>
  <si>
    <t>Baterie termostatická vana/sprcha Chrome CR 063.00, podomítková</t>
  </si>
  <si>
    <t>Termostatická podomítková baterie sprchová Chrome s přepínačem</t>
  </si>
  <si>
    <t>28</t>
  </si>
  <si>
    <t>55144162</t>
  </si>
  <si>
    <t>Sprchová sada</t>
  </si>
  <si>
    <t>Idealrain M3 sprchová sada: 3-funkční ruční sprcha d 100 mm (déšť / tropický déšť / masážní proud) funkce Anti-Kalk - systém proti tvorbě vodního kamene otočný držák sprchy, hadice "Idealflex" 1250 m, sprchová tyč, horní sprchová růžice</t>
  </si>
  <si>
    <t>29</t>
  </si>
  <si>
    <t>55440004</t>
  </si>
  <si>
    <t>Madlo rovné s krytkami 600 mm bílé</t>
  </si>
  <si>
    <t>R6660,11  průměr 28 m</t>
  </si>
  <si>
    <t>30</t>
  </si>
  <si>
    <t>55440003</t>
  </si>
  <si>
    <t>Madlo rovné s krytkami 500 mm bílé</t>
  </si>
  <si>
    <t>R6650,11  průměr 28 m</t>
  </si>
  <si>
    <t>31</t>
  </si>
  <si>
    <t>55430013</t>
  </si>
  <si>
    <t>Sedátko sprchové sklápěcí bílá</t>
  </si>
  <si>
    <t>Sprchové sedátko kranaté nástěnné zatížitelnost do 150 kg  Přiložená upěvňovací sada pro montáž do betonu, cihel a do masivních desek. Jiné stěny (pórobeton, sádrokarton) vyžadují dodatečné zpevnění pomocí hmoždinek</t>
  </si>
  <si>
    <t>32</t>
  </si>
  <si>
    <t>55430012</t>
  </si>
  <si>
    <t>Sprchový závěs, vč. vodící konstrukce</t>
  </si>
  <si>
    <t>33</t>
  </si>
  <si>
    <t>725291132R00</t>
  </si>
  <si>
    <t>Madlo dvojité pevné bílé, dl. 900 mm</t>
  </si>
  <si>
    <t>34</t>
  </si>
  <si>
    <t>725291136R00</t>
  </si>
  <si>
    <t>Madlo dvojité sklopné bílé, dl. 800 mm</t>
  </si>
  <si>
    <t>35</t>
  </si>
  <si>
    <t>998725103R00</t>
  </si>
  <si>
    <t>Přesun hmot pro zařizovací předměty, výšky do 24 m</t>
  </si>
  <si>
    <t>36</t>
  </si>
  <si>
    <t>725814101R00</t>
  </si>
  <si>
    <t>Ventil rohový s filtrem IVAR.KING DN 15 mm x DN 10 mm</t>
  </si>
  <si>
    <t>37</t>
  </si>
  <si>
    <t>725823111RT1</t>
  </si>
  <si>
    <t>Baterie umyvadlová stojánková, ruční, bez otvírání odpadu</t>
  </si>
  <si>
    <t>38</t>
  </si>
  <si>
    <t>725119305R00</t>
  </si>
  <si>
    <t>Montáž klozetových mís kombinovaných</t>
  </si>
  <si>
    <t>39</t>
  </si>
  <si>
    <t>642346271</t>
  </si>
  <si>
    <t>Mísa kombi stojící handicap</t>
  </si>
  <si>
    <t xml:space="preserve">včetně nádrže a sedátka, hluboké splachování  </t>
  </si>
  <si>
    <t>766</t>
  </si>
  <si>
    <t>Konstrukce truhlářské</t>
  </si>
  <si>
    <t>40</t>
  </si>
  <si>
    <t>766661122R00</t>
  </si>
  <si>
    <t>Montáž dveří do zárubně,otevíravých 1kř.nad 0,8 m</t>
  </si>
  <si>
    <t>766_</t>
  </si>
  <si>
    <t>76_</t>
  </si>
  <si>
    <t>41</t>
  </si>
  <si>
    <t>998766103R00</t>
  </si>
  <si>
    <t>Přesun hmot pro truhlářské konstr., výšky do 24 m</t>
  </si>
  <si>
    <t>42</t>
  </si>
  <si>
    <t>61165003</t>
  </si>
  <si>
    <t>Dveře vnitřní hladké plné CPL STANDARD 1-křídlé 800 x 1970 mm</t>
  </si>
  <si>
    <t xml:space="preserve"> rám z MDF  vnitřní výplň - vytlačovaná dřevotříska  povrchová úprava - laminát CPL</t>
  </si>
  <si>
    <t>43</t>
  </si>
  <si>
    <t>54914629</t>
  </si>
  <si>
    <t>Kování dveřní</t>
  </si>
  <si>
    <t>interiérové kování  klika - klika</t>
  </si>
  <si>
    <t>771</t>
  </si>
  <si>
    <t>Podlahy z dlaždic</t>
  </si>
  <si>
    <t>44</t>
  </si>
  <si>
    <t>771101101R00</t>
  </si>
  <si>
    <t>Vysávání podlah prům.vysavačem pro pokládku dlažby</t>
  </si>
  <si>
    <t>771_</t>
  </si>
  <si>
    <t>77_</t>
  </si>
  <si>
    <t>45</t>
  </si>
  <si>
    <t>771101116R00</t>
  </si>
  <si>
    <t>Vyrovnání podkladů samonivelační hmotou tloušťky do 30 mm</t>
  </si>
  <si>
    <t>Položka je určena pro vyrovnání podlahy před kladením dlaždic na maltu nebo na tmel. Položka obsahuje :  - zametení podkladu, - rozmíchání suché směsi s vodou, - lití na podklad, popřípadě rozetření hladkou stěrkou. Položka neobsahuje materiál.</t>
  </si>
  <si>
    <t>46</t>
  </si>
  <si>
    <t>23596057.A</t>
  </si>
  <si>
    <t>Hmota cementová samonivelační SL C510 PRO vysoce pevná</t>
  </si>
  <si>
    <t>kg</t>
  </si>
  <si>
    <t xml:space="preserve">6,98*1,5*30   </t>
  </si>
  <si>
    <t xml:space="preserve">6,09*1,5*30   </t>
  </si>
  <si>
    <t xml:space="preserve">5,23*1,5*30   </t>
  </si>
  <si>
    <t xml:space="preserve">3,79*1,5*30   </t>
  </si>
  <si>
    <t>BOSTIK ke stěrkování, vyrovnávání a nivelování ploch v libovolné tloušťce, bez pnutí, čerpatelná - vytvoření podkladu pro kladení elastických podlahových krytin. Pouze pro vnitřní použití. spotřeba: cca 1,5 kg/ m2/ mm tloušťky balení: papírový pytel po 25 k</t>
  </si>
  <si>
    <t>47</t>
  </si>
  <si>
    <t>771101121R00</t>
  </si>
  <si>
    <t>Provedení penetrace podkladu pod dlažby</t>
  </si>
  <si>
    <t>Položka obsahuje provedení penetračního nátěru pro zlepšení kontaktu s lepicím tmelem. Položka neobsahuje materiál.</t>
  </si>
  <si>
    <t>48</t>
  </si>
  <si>
    <t>24592231</t>
  </si>
  <si>
    <t>Penetrace hloubková P201</t>
  </si>
  <si>
    <t>l</t>
  </si>
  <si>
    <t xml:space="preserve">6,98*0,25   </t>
  </si>
  <si>
    <t xml:space="preserve">2,8628*0,25   </t>
  </si>
  <si>
    <t xml:space="preserve">6,2*0,25   </t>
  </si>
  <si>
    <t xml:space="preserve">6,09*0,25   </t>
  </si>
  <si>
    <t xml:space="preserve">5,23*0,25   </t>
  </si>
  <si>
    <t xml:space="preserve">3,79*0,25   </t>
  </si>
  <si>
    <t>Hloubková zpevňující penetrace pro méně soudržné nasákavé podklady.  Pro hloubkové zpevnění a snížení nasákavosti porézních a navětralých minerálních podkladů v exteriérech i interiérech před jejich obkládáním keramickými obklady nebo dlažbami za použití cementových lepidel a před aplikací stěrek a hydroizolačních nátěrů. Snižuje a sjednocuje savost podkladu a zvyšuje jeho soudržnost. Tím je zajištěn dostatečný otevřený čas lepidel a jejich přídržnost k podkladním konstrukcím. Vhodná na sádrokartonové desky.  Složení: Bezrozpouštědlová vodná disperze polymer-křemičitého pojiva. spotřeba: 0,15 - 0,25 l/m2  balení: 10</t>
  </si>
  <si>
    <t>49</t>
  </si>
  <si>
    <t>771101142R00</t>
  </si>
  <si>
    <t>Provedení hydroizol. stěrky pod dlažby dvouvrstvé</t>
  </si>
  <si>
    <t>50</t>
  </si>
  <si>
    <t>24551223</t>
  </si>
  <si>
    <t>Hydroizolace disperzní 1-složková</t>
  </si>
  <si>
    <t xml:space="preserve">6,98*1,6   </t>
  </si>
  <si>
    <t xml:space="preserve">2,8628*1,6   </t>
  </si>
  <si>
    <t xml:space="preserve">6,2*1,6   </t>
  </si>
  <si>
    <t xml:space="preserve">6,09*1,6   </t>
  </si>
  <si>
    <t xml:space="preserve">5,23*1,6   </t>
  </si>
  <si>
    <t xml:space="preserve">3,79*1,6   </t>
  </si>
  <si>
    <t>Bezrozpouštědlová hmota na bázi vodní polymerní disperze a minerálních plniv.  Použití: Povlaková hydroizolace proti oplachové vodě, určená pod keramické obklady a dlažby v interiérech. Vhodná pro většinu běžných podkladů (vápenocementové a sádrové omítky, beton, sádrokarton, cementové a sádrové potěry), včetně stěnového a podlahového vytápění. Není vhodná pro pojížděné podlahy, namáhané smykovým zatížením.  Vlastnosti: Vodotěsný výrobek typu DM, nanášený v tekutém stavu, používaný pod keramické obklady (lepení lepidlem třídy C2 podle ČSN EN 12004). Vytváří plošnou, bezešvou izolaci proti přechodné vlhkosti (oplachové vodě).  Složení: polymerní disperze, minerální plniva a přísady Spotřeba: cca 1,3 až 1,6 kg/m2 při dvou vrstvác</t>
  </si>
  <si>
    <t>51</t>
  </si>
  <si>
    <t>771101147R00</t>
  </si>
  <si>
    <t>Provedení bandáže koutů</t>
  </si>
  <si>
    <t>(2,93+2,15+1,7+1,36)*2   stěna - podlaha</t>
  </si>
  <si>
    <t>2,0*12   stěna - stěna</t>
  </si>
  <si>
    <t>(1,66+1,66+0,9+0,8)*2   stěna - podlaha</t>
  </si>
  <si>
    <t>2,0*8   stěna - stěna</t>
  </si>
  <si>
    <t>(1,55+1,55+1,12+0,88)*4   stěna - podlaha</t>
  </si>
  <si>
    <t>2,0*16   stěna - stěna</t>
  </si>
  <si>
    <t>1,08+2,08+2,987+2,077+0,894   stěna - podlaha</t>
  </si>
  <si>
    <t>2,0*4   stěna - stěna</t>
  </si>
  <si>
    <t>0,474+2,296+2,087+2,327+0,792   stěna - podlaha</t>
  </si>
  <si>
    <t>0,61+2,295+1,64+2,295+0,13   stěna - podlaha</t>
  </si>
  <si>
    <t>52</t>
  </si>
  <si>
    <t>28355201</t>
  </si>
  <si>
    <t>ASO-Dichtband-2000 12 cm x 50 m těsnicí páska</t>
  </si>
  <si>
    <t>Moderní spojovací materiál, pružný, obzvláště odolný proti přetržení, paropropustný. zaručuje rychlé vysychání izolačních materiálů obsahujících vodu.  20593600</t>
  </si>
  <si>
    <t>53</t>
  </si>
  <si>
    <t>771101210R00</t>
  </si>
  <si>
    <t>Penetrace podkladu pod dlažby</t>
  </si>
  <si>
    <t>Položka obsahuje montáž a dodávku penetračního nátěru pro zlepšení kontaktu s lepicím tmelem.</t>
  </si>
  <si>
    <t>54</t>
  </si>
  <si>
    <t>771101310R00</t>
  </si>
  <si>
    <t>Vyčištění keramické dlažby</t>
  </si>
  <si>
    <t>Položka je určena pro očištění a odmaštěšní keramické dlažby. Obsahuje nanesení čisticího přípravku, prokartáčování a umytí prostředku z povrchu dlažby včetně dodávky prostředku..</t>
  </si>
  <si>
    <t>55</t>
  </si>
  <si>
    <t>998771103R00</t>
  </si>
  <si>
    <t>Přesun hmot pro podlahy z dlaždic, výšky do 24 m</t>
  </si>
  <si>
    <t>56</t>
  </si>
  <si>
    <t>771212117R00</t>
  </si>
  <si>
    <t>Kladení dlažby keramické do TM, vel. do 600x600 mm</t>
  </si>
  <si>
    <t>Položka je určena pro kladení dlažby do tmele, rovnoběžně se stěnou, bez skládání složitých vzorů a tvarů.. Položka obsahuje :  - zametení podkladu, - rozměření plochy,  - rozbalení balíků, třídění nebo rozpojení dlaždic dodávaných v blocích, - příprava a nanesení tmele na plochu, - řezání dlaždic, - kladení dlaždic, - spárování, čištění dlažby, odstranění odpadu. Položka neobsahuje žádný materiál. Skládání složitých vzorů a tvarů se oceňuje individuálně.</t>
  </si>
  <si>
    <t>57</t>
  </si>
  <si>
    <t>597642070</t>
  </si>
  <si>
    <t>Dlažba Taurus Granit matná 600 x 600 x 10 mm</t>
  </si>
  <si>
    <t xml:space="preserve">6,98*1,2   </t>
  </si>
  <si>
    <t xml:space="preserve">2,8628*1,2   </t>
  </si>
  <si>
    <t xml:space="preserve">6,2*1,2   </t>
  </si>
  <si>
    <t xml:space="preserve">6,09*1,2   </t>
  </si>
  <si>
    <t xml:space="preserve">5,23*1,2   </t>
  </si>
  <si>
    <t xml:space="preserve">3,79*1,2   </t>
  </si>
  <si>
    <t>Slinuté neglazované obkladové prvky s velmi nízkou nasákavostí pod 0,5 %, určené k obkladům podlah v exteriérech a interiérech, které jsou vystaveny povětrnostním vlivům a vysokému až extremnímu mechanickému namáhání, obrusu a znečištění</t>
  </si>
  <si>
    <t>781</t>
  </si>
  <si>
    <t>Obklady (keramické)</t>
  </si>
  <si>
    <t>58</t>
  </si>
  <si>
    <t>781101111R00</t>
  </si>
  <si>
    <t>Vyrovnání podkladu maltou ze SMS tl. do 7 mm</t>
  </si>
  <si>
    <t>781_</t>
  </si>
  <si>
    <t>78_</t>
  </si>
  <si>
    <t xml:space="preserve">(2,93+2,15+1,7+1,36)*2*2   </t>
  </si>
  <si>
    <t xml:space="preserve">-0,7*2*2   </t>
  </si>
  <si>
    <t xml:space="preserve">(1,66+1,66+1,0+0,9)*2*2   </t>
  </si>
  <si>
    <t xml:space="preserve">-0,7*2*4   </t>
  </si>
  <si>
    <t xml:space="preserve">(1,55+1,55+0,88+1,12)*2*4   </t>
  </si>
  <si>
    <t xml:space="preserve">-0,8*2*2   </t>
  </si>
  <si>
    <t xml:space="preserve">-1,0*0,6   </t>
  </si>
  <si>
    <t xml:space="preserve">-0,6*0,6   </t>
  </si>
  <si>
    <t xml:space="preserve">(0,98+2,08+2,987+2,077+0,694)*2   </t>
  </si>
  <si>
    <t xml:space="preserve">(0,474+2,296+2,087+2,327+0,792)*2   </t>
  </si>
  <si>
    <t xml:space="preserve">(0,61+2,295+1,64+2,295+0,13)*2   </t>
  </si>
  <si>
    <t>Položka obsahuje očištění podkladu od nepřídržných částic, rozmíchání suché směsi s vodou, nanesení na stěnu a vyhlazení, uklizení odpadu. Položka neobsahuje žádný materiál.</t>
  </si>
  <si>
    <t>59</t>
  </si>
  <si>
    <t>781101121R00</t>
  </si>
  <si>
    <t>Provedení penetrace podkladu - práce</t>
  </si>
  <si>
    <t>Položka obsahuje provedení penetračního nátěru. Položka neobsahuje žádný materiál.</t>
  </si>
  <si>
    <t>60</t>
  </si>
  <si>
    <t xml:space="preserve">32,56*0,25   </t>
  </si>
  <si>
    <t xml:space="preserve">15,28*0,25   </t>
  </si>
  <si>
    <t xml:space="preserve">31,04*0,25   </t>
  </si>
  <si>
    <t xml:space="preserve">17,636*0,25   </t>
  </si>
  <si>
    <t xml:space="preserve">15,952*0,25   </t>
  </si>
  <si>
    <t xml:space="preserve">13,94*0,25   </t>
  </si>
  <si>
    <t>781101142R00</t>
  </si>
  <si>
    <t>Hydroizolační stěrka dvouvrstvá pod obklady</t>
  </si>
  <si>
    <t>62</t>
  </si>
  <si>
    <t xml:space="preserve">29,76*1,65   </t>
  </si>
  <si>
    <t xml:space="preserve">15,28*1,65   </t>
  </si>
  <si>
    <t xml:space="preserve">31,04*1,65   </t>
  </si>
  <si>
    <t xml:space="preserve">17,636*1,65   </t>
  </si>
  <si>
    <t xml:space="preserve">15,952*1,65   </t>
  </si>
  <si>
    <t xml:space="preserve">13,94*1,65   </t>
  </si>
  <si>
    <t>63</t>
  </si>
  <si>
    <t>781101210RT1</t>
  </si>
  <si>
    <t>Penetrace podkladu pod obklady</t>
  </si>
  <si>
    <t>Položka obsahuje provedení penetračního nátěru včetně dodávky materiálu.</t>
  </si>
  <si>
    <t>781111115R00</t>
  </si>
  <si>
    <t>Otvor v obkladačce diamant.korunkou prům.do 30 mm</t>
  </si>
  <si>
    <t>65</t>
  </si>
  <si>
    <t>781111116R00</t>
  </si>
  <si>
    <t>Otvor v obkladačce diamant.korunkou prům.do 90 mm</t>
  </si>
  <si>
    <t>66</t>
  </si>
  <si>
    <t>781111121R00</t>
  </si>
  <si>
    <t>Otvor v obkladačce diamant.korunkou prům.do 140mm</t>
  </si>
  <si>
    <t>67</t>
  </si>
  <si>
    <t>998781103R00</t>
  </si>
  <si>
    <t>Přesun hmot pro obklady keramické, výšky do 24 m</t>
  </si>
  <si>
    <t>68</t>
  </si>
  <si>
    <t>781475120R00</t>
  </si>
  <si>
    <t>Obklad vnitřní stěn keramický, do tmele, 30x60 cm</t>
  </si>
  <si>
    <t xml:space="preserve">29,76-4,464   </t>
  </si>
  <si>
    <t xml:space="preserve">15,28-2,502   </t>
  </si>
  <si>
    <t xml:space="preserve">31,04-4,32   </t>
  </si>
  <si>
    <t xml:space="preserve">17,636-2,64540   </t>
  </si>
  <si>
    <t xml:space="preserve">15,952-2,3928   </t>
  </si>
  <si>
    <t xml:space="preserve">13,94-2,091   </t>
  </si>
  <si>
    <t>(spára 2 mm)</t>
  </si>
  <si>
    <t>69</t>
  </si>
  <si>
    <t>59777003</t>
  </si>
  <si>
    <t>Obklad keramika slinutá  600x300x10 mm</t>
  </si>
  <si>
    <t xml:space="preserve">25,296*1,15   </t>
  </si>
  <si>
    <t xml:space="preserve">12,778*1,15   </t>
  </si>
  <si>
    <t xml:space="preserve">26,72*1,15   </t>
  </si>
  <si>
    <t xml:space="preserve">13,98080*1,15   </t>
  </si>
  <si>
    <t xml:space="preserve">13,5592*1,15   </t>
  </si>
  <si>
    <t xml:space="preserve">11,849*1,15   </t>
  </si>
  <si>
    <t>70</t>
  </si>
  <si>
    <t>781485112R00</t>
  </si>
  <si>
    <t>Obklad vnitř.mozaika keramická do 20x20mm, tmel</t>
  </si>
  <si>
    <t xml:space="preserve">0,3*(2,93+2,15+1,7+1,36)*2   </t>
  </si>
  <si>
    <t xml:space="preserve">-0,3*0,7*2   </t>
  </si>
  <si>
    <t xml:space="preserve">(1,66+1,66+0,90+1,0)*0,3*2   </t>
  </si>
  <si>
    <t xml:space="preserve">-0,3*0,7*3   </t>
  </si>
  <si>
    <t xml:space="preserve">(1,55+1,55+0,88+1,12)*0,3*4   </t>
  </si>
  <si>
    <t xml:space="preserve">-0,3*0,7*4   </t>
  </si>
  <si>
    <t xml:space="preserve">-0,3*0,8*2   </t>
  </si>
  <si>
    <t xml:space="preserve">-0,3*1,6   </t>
  </si>
  <si>
    <t xml:space="preserve">0,3*(0,98+2,08+2,987+2,077+0,694)   </t>
  </si>
  <si>
    <t xml:space="preserve">0,3*(0,474+2,296+2,087+2,327+0,792)   </t>
  </si>
  <si>
    <t xml:space="preserve">0,3*(0,61+2,295+1,64+2,295+0,13)   </t>
  </si>
  <si>
    <t>71</t>
  </si>
  <si>
    <t>59777100</t>
  </si>
  <si>
    <t>Obklad mozaika na mřížce</t>
  </si>
  <si>
    <t>RTS II / 2023</t>
  </si>
  <si>
    <t xml:space="preserve">4,464*1,2   </t>
  </si>
  <si>
    <t xml:space="preserve">2,502*1,2   </t>
  </si>
  <si>
    <t xml:space="preserve">4,32*1,2   </t>
  </si>
  <si>
    <t xml:space="preserve">2,46720*1,2   </t>
  </si>
  <si>
    <t xml:space="preserve">2,3928*1,2   </t>
  </si>
  <si>
    <t xml:space="preserve">2,091*1,2   </t>
  </si>
  <si>
    <t>dovoz Polsk</t>
  </si>
  <si>
    <t>784</t>
  </si>
  <si>
    <t>Malby</t>
  </si>
  <si>
    <t>72</t>
  </si>
  <si>
    <t>784011111R00</t>
  </si>
  <si>
    <t>Oprášení/ometení podkladu</t>
  </si>
  <si>
    <t>784_</t>
  </si>
  <si>
    <t>2,28+4,7   strop</t>
  </si>
  <si>
    <t>(2,93+2,15+1,7+1,36)*2*0,6   stěna</t>
  </si>
  <si>
    <t>2,8628   strop</t>
  </si>
  <si>
    <t>6,264   stěna</t>
  </si>
  <si>
    <t>6,2   strop</t>
  </si>
  <si>
    <t>12,24   stěna</t>
  </si>
  <si>
    <t>6,09   strop koupelna</t>
  </si>
  <si>
    <t>(2,874+2,077+2,987+2,077+)*0,6   stěna koupelna</t>
  </si>
  <si>
    <t>6,57   strop chodba</t>
  </si>
  <si>
    <t>(3,4+1,93)*2,6   stěna chodba</t>
  </si>
  <si>
    <t>5,23   strop koupelna</t>
  </si>
  <si>
    <t>0,6*(2,296+2,087+2,327+2,466)   stěna koupelna</t>
  </si>
  <si>
    <t>5,43   strop chodba</t>
  </si>
  <si>
    <t>(3,3+1,654)*2,6   stěna chodba</t>
  </si>
  <si>
    <t>3,79   strop koupelna</t>
  </si>
  <si>
    <t>0,6*(2,295+1,64)*2   stěna koupelna</t>
  </si>
  <si>
    <t>6,26   strop chodba</t>
  </si>
  <si>
    <t>(2,3+2,8)*2,6   stěna chodba</t>
  </si>
  <si>
    <t>Provádí se za účelem odstranění veškerých drobných nepřilnavých částic a nečistot, které by mohly narušit přilnavost nanášeného materiálu k podkladu</t>
  </si>
  <si>
    <t>73</t>
  </si>
  <si>
    <t>784011121R00</t>
  </si>
  <si>
    <t>Broušení štuků a nových omítek</t>
  </si>
  <si>
    <t>Provádí se za účelem odstranění veškerých nepřilnavých povrchových zrn a shluků zrn písku</t>
  </si>
  <si>
    <t>74</t>
  </si>
  <si>
    <t>784011222RT2</t>
  </si>
  <si>
    <t>Zakrytí podlah, včetně odstranění</t>
  </si>
  <si>
    <t xml:space="preserve">6,09+6,43   </t>
  </si>
  <si>
    <t xml:space="preserve">5,23+5,43   </t>
  </si>
  <si>
    <t xml:space="preserve">3,79+6,26   </t>
  </si>
  <si>
    <t>75</t>
  </si>
  <si>
    <t>784111202R00</t>
  </si>
  <si>
    <t>Penetrace podkladu nátěrem 2 x</t>
  </si>
  <si>
    <t>Akrylátový základní nátěr na savé podklady s hloubkovou účinností.</t>
  </si>
  <si>
    <t>76</t>
  </si>
  <si>
    <t>784115512R00</t>
  </si>
  <si>
    <t>Malba Remal protiplísňový,bílá, bez penetrace, 2 x</t>
  </si>
  <si>
    <t>Disperzní tekutá malířská barva s protiplísňovou úpravou pro nátěry povrchů s velkou pravděpodobností napadení, nebo již napadenými plísněmi v interiérech. Bez vyspravení sádrou.</t>
  </si>
  <si>
    <t>96</t>
  </si>
  <si>
    <t>Bourání konstrukcí</t>
  </si>
  <si>
    <t>77</t>
  </si>
  <si>
    <t>965043341RT1</t>
  </si>
  <si>
    <t>Bourání podkladů bet., potěr tl. 10 cm, nad 4 m2</t>
  </si>
  <si>
    <t>m3</t>
  </si>
  <si>
    <t>96_</t>
  </si>
  <si>
    <t>9_</t>
  </si>
  <si>
    <t>4,7*0,07   koupelna</t>
  </si>
  <si>
    <t xml:space="preserve">6,09*0,07   </t>
  </si>
  <si>
    <t xml:space="preserve">5,23*0,07   </t>
  </si>
  <si>
    <t xml:space="preserve">3,79*0,07   </t>
  </si>
  <si>
    <t>V položce není kalkulována manipulace se sutí, která se oceňuje samostatně položkami souboru 979. V položce nejsou zakalkulovány náklady na bourání podkladního lože pod mazaninou. Položka se používá pro bourání podlah z betonu prostého s potěrem nebo teracem. Bourání případné výztuže v mazaninách se oceňuje položkami souboru 965 04 91.. Příplatek za bourání mazanin s výztuží.</t>
  </si>
  <si>
    <t>78</t>
  </si>
  <si>
    <t>965049111RT1</t>
  </si>
  <si>
    <t>Příplatek, bourání mazanin se svař. síťí tl. 10 cm</t>
  </si>
  <si>
    <t>Položka se používá jako příplatek k položkám bourání mazanin a betonových podkladů a obsahuje náklady na ztížení práce při bourání vyztužených mazanin nebo podkladů při jedné straně svařovanou sítí</t>
  </si>
  <si>
    <t>79</t>
  </si>
  <si>
    <t>965048515R00</t>
  </si>
  <si>
    <t>Broušení betonových povrchů do tl. 5 mm</t>
  </si>
  <si>
    <t>Položka je určena pro broušení lokálních nerovností nebo zbroušení celistvých ploch. V položce není kalkulována manipulace se sutí, která se oceňuje samostatně položkami souboru 979.</t>
  </si>
  <si>
    <t>80</t>
  </si>
  <si>
    <t>965081713RT1</t>
  </si>
  <si>
    <t>Bourání dlažeb keramických tl.10 mm, nad 1 m2</t>
  </si>
  <si>
    <t>V položce není kalkulována manipulace se sutí, která se oceňuje samostatně položkami souboru 979.  V položce nejsou zakalkulovány náklady na bourání podkladního lože pod dlažbou</t>
  </si>
  <si>
    <t>81</t>
  </si>
  <si>
    <t>968072455R00</t>
  </si>
  <si>
    <t>Vybourání kovových dveřních zárubní pl. do 2 m2, rozšíření otvoru vč, vložení nového překladu</t>
  </si>
  <si>
    <t xml:space="preserve">1,2*2,05   </t>
  </si>
  <si>
    <t xml:space="preserve">0,9*2,05   </t>
  </si>
  <si>
    <t>V položce není kalkulována manipulace se sutí, která se oceňuje samostatně položkami souboru 979. V položce není zakalkulováno vyvěšení dveřních křídel. Tyto práce se oceňují samostatně položkami souboru 968 06-11.. nebo 07-11.. Vyvěšení křídel.</t>
  </si>
  <si>
    <t>82</t>
  </si>
  <si>
    <t>968061125R00</t>
  </si>
  <si>
    <t>Vyvěšení dřevěných a plastových dveřních křídel pl. do 2 m2</t>
  </si>
  <si>
    <t>Položka obsahuje náklady na vyvěšení křídel, jejich uložení a zpětné zavěšení po provedených stavebních úpravách. Položka se používá i pro vyvěšení křídel určených k likvidaci</t>
  </si>
  <si>
    <t>H01</t>
  </si>
  <si>
    <t>Budovy občanské výstavby</t>
  </si>
  <si>
    <t>83</t>
  </si>
  <si>
    <t>998011003R00</t>
  </si>
  <si>
    <t>Přesun hmot pro budovy zděné výšky do 24 m</t>
  </si>
  <si>
    <t>H01_</t>
  </si>
  <si>
    <t xml:space="preserve">1,0446   </t>
  </si>
  <si>
    <t xml:space="preserve">0,5606   </t>
  </si>
  <si>
    <t xml:space="preserve">1,1132   </t>
  </si>
  <si>
    <t xml:space="preserve">0,8226+0,0296   </t>
  </si>
  <si>
    <t xml:space="preserve">0,7113+0,0296   </t>
  </si>
  <si>
    <t xml:space="preserve">0,5949+0,0296   </t>
  </si>
  <si>
    <t>M65</t>
  </si>
  <si>
    <t>Elektroinstalace</t>
  </si>
  <si>
    <t>MP</t>
  </si>
  <si>
    <t>84</t>
  </si>
  <si>
    <t>650051311R00</t>
  </si>
  <si>
    <t>Montáž spínače zapuštěného</t>
  </si>
  <si>
    <t>M65_</t>
  </si>
  <si>
    <t>85</t>
  </si>
  <si>
    <t>34536495</t>
  </si>
  <si>
    <t>Kryt spínače jednoduchý, s popisovým polem 3558A-A00620</t>
  </si>
  <si>
    <t>Kryt spínače kolébkového s popisovým polem 3558A-A00620 B - Kryt spínače kolébkového s popisovým polem, barva bílá, Tango  Pro spínače řazení 1, 6, 7. Pro ovládače řazení 1/0, 6/0.  Kryt spínače se dodává s přídržnou deskou pro upevnění k přístroji spínače.</t>
  </si>
  <si>
    <t>86</t>
  </si>
  <si>
    <t>34535400</t>
  </si>
  <si>
    <t>Přístroj spínače jednopólového, řazení 1 s doběhovým relé, 1So 3558-A01340</t>
  </si>
  <si>
    <t>3558-A01340 Přístroj spínače 1P řaz.1, 1So 10AX 250VAC  3558-A01340 Přístroj spínače jednopólového   10 AX, 250 V AC  Upevnění šrouby. Šroubové svorky (pro vodiče 1-2,5 mm2). Je-li ve spínači osazena orientační doutnavka nebo LED tak, že je zapojena v sérii s úsporným světelným zdrojem (např. kompaktní zářivka nebo LED), může docházet k jeho blikání. Doutnavka ani LED není součástí spínače.  Řazení: 1, 1So</t>
  </si>
  <si>
    <t>87</t>
  </si>
  <si>
    <t>34535406</t>
  </si>
  <si>
    <t>Přístroj pro nouzové volání</t>
  </si>
  <si>
    <t>88</t>
  </si>
  <si>
    <t>650052711R00</t>
  </si>
  <si>
    <t>Montáž zásuvky zapuštěné 2P+PE</t>
  </si>
  <si>
    <t>89</t>
  </si>
  <si>
    <t>34551610</t>
  </si>
  <si>
    <t>Zásuvka jednonásobná s ochranným kolíkem 5518A-A2349</t>
  </si>
  <si>
    <t>5518A-A2349 B Zásuvka jednonásobná s ochranným kolíkem 5518A-A2349 B - Zásuvka jednonásobná s ochranným kolíkem  16 A, 250 V AC  Upevnění šrouby. Šroubové svorky (pro vodiče 1,5-2,5 mm2).  Design: Tango® Řazení: 2P+P</t>
  </si>
  <si>
    <t>90</t>
  </si>
  <si>
    <t>34536700</t>
  </si>
  <si>
    <t>Rámeček jednonásobný 3901A-B10</t>
  </si>
  <si>
    <t>3901A-B10 B Rámeček pro elektroinstalační přístroje, jednonásobný  Design: Tango®</t>
  </si>
  <si>
    <t>91</t>
  </si>
  <si>
    <t>34536710</t>
  </si>
  <si>
    <t>Rámeček trojnásobný, vodorovný 3901A-B30</t>
  </si>
  <si>
    <t>3901A-B30 B Rámeček pro elektroinstalační přístroje, trojnásobný vodorovný  Pro vodorovnou montáž  Design: Tango®</t>
  </si>
  <si>
    <t>92</t>
  </si>
  <si>
    <t>650124641R00</t>
  </si>
  <si>
    <t>Uložení kabelu Cu 3 x 1,5 mm2 pod omítku</t>
  </si>
  <si>
    <t>93</t>
  </si>
  <si>
    <t>34111030</t>
  </si>
  <si>
    <t>Kabel silový s Cu jádrem 750 V CYKY 3 x 1,5 mm2</t>
  </si>
  <si>
    <t>CYKY Instalační kabely  Použití: pro pevné uložení ve vnitřních a venkovních prostorách, v zemi, v betonu. Kabely jsou odolné proti UV záření a proti šíření plamene.  Konstrukce: 1. Měděné plné holé jádro 2. PVC izolace 3. Výplňový obal 4. PVC pláš</t>
  </si>
  <si>
    <t>94</t>
  </si>
  <si>
    <t>650124643R00</t>
  </si>
  <si>
    <t>Uložení kabelu Cu 3 x 2,5 mm2 pod omítku</t>
  </si>
  <si>
    <t xml:space="preserve">3   </t>
  </si>
  <si>
    <t xml:space="preserve">4,2   </t>
  </si>
  <si>
    <t>95</t>
  </si>
  <si>
    <t>34111036</t>
  </si>
  <si>
    <t>Kabel silový s Cu jádrem 750 V CYKY 3 x 2,5 mm2</t>
  </si>
  <si>
    <t>650146129R00</t>
  </si>
  <si>
    <t>Přepojení stávajících a nových rozvodů do nového bytového rozvaděče, vč. jističů na stávající i nové okruhy</t>
  </si>
  <si>
    <t>97</t>
  </si>
  <si>
    <t>650101511R00</t>
  </si>
  <si>
    <t>Dodávka a montáž LED svítidla stropního přisazeného 18W denní bílá</t>
  </si>
  <si>
    <t>98</t>
  </si>
  <si>
    <t>650516811R00</t>
  </si>
  <si>
    <t>Revize elektroinstalace</t>
  </si>
  <si>
    <t>99</t>
  </si>
  <si>
    <t>650101121R00</t>
  </si>
  <si>
    <t>Dodávka a montáž ventilátoru</t>
  </si>
  <si>
    <t>S</t>
  </si>
  <si>
    <t>Přesuny sutí</t>
  </si>
  <si>
    <t>100</t>
  </si>
  <si>
    <t>979981104R00</t>
  </si>
  <si>
    <t>Kontejner, přistavení na 24 h, odvoz a likvidace, suť bez příměsí, kapacita 9 t</t>
  </si>
  <si>
    <t>S_</t>
  </si>
  <si>
    <t>0,9514   suť</t>
  </si>
  <si>
    <t>0,3857+0,0319+0,0193   zař. předměty</t>
  </si>
  <si>
    <t xml:space="preserve">0,0193+0,0319   </t>
  </si>
  <si>
    <t xml:space="preserve">0,0933   </t>
  </si>
  <si>
    <t>1,3262   suť</t>
  </si>
  <si>
    <t>1,1658   suť</t>
  </si>
  <si>
    <t>0,8496   suť</t>
  </si>
  <si>
    <t>Položka zahrnuje přistavení kontejneru a odvoz stavební suti automobilem Liaz kapacity 9 t nákladu.</t>
  </si>
  <si>
    <t>101</t>
  </si>
  <si>
    <t>979011311RT1</t>
  </si>
  <si>
    <t>Svislá doprava suti a vybouraných hmot shozem</t>
  </si>
  <si>
    <t>Ruční přemístění suti z dopravního prostředku (kolečka) do násypky (násypka nad úrovní dopravního prostředku).</t>
  </si>
  <si>
    <t>102</t>
  </si>
  <si>
    <t>979990107R00</t>
  </si>
  <si>
    <t>Poplatek za uložení suti - směs betonu, cihel, dřeva, skupina odpadu 170904</t>
  </si>
  <si>
    <t>Celkem:</t>
  </si>
  <si>
    <t>Poznámka:</t>
  </si>
  <si>
    <t>Náklady celkem (Kč)</t>
  </si>
  <si>
    <t>Krycí list rozpočtu</t>
  </si>
  <si>
    <t>IČ/DIČ</t>
  </si>
  <si>
    <t>44555661</t>
  </si>
  <si>
    <t>87584832</t>
  </si>
  <si>
    <t>Položek:</t>
  </si>
  <si>
    <t>Datum:</t>
  </si>
  <si>
    <t>Rozpočtové náklady v Kč</t>
  </si>
  <si>
    <t>A</t>
  </si>
  <si>
    <t>Základní rozpočtové náklady</t>
  </si>
  <si>
    <t>B</t>
  </si>
  <si>
    <t>Doplňkové náklady</t>
  </si>
  <si>
    <t>C</t>
  </si>
  <si>
    <t>Náklady na umístění stavby (NUS)</t>
  </si>
  <si>
    <t>HSV</t>
  </si>
  <si>
    <t>Práce přesčas</t>
  </si>
  <si>
    <t>Zařízení staveniště</t>
  </si>
  <si>
    <t>Bez pevné podl.</t>
  </si>
  <si>
    <t>Mimostav. doprava</t>
  </si>
  <si>
    <t>PSV</t>
  </si>
  <si>
    <t>Kulturní památka</t>
  </si>
  <si>
    <t>Územní vlivy</t>
  </si>
  <si>
    <t>Provozní vlivy</t>
  </si>
  <si>
    <t>"M"</t>
  </si>
  <si>
    <t>Ostatní</t>
  </si>
  <si>
    <t>NUS z rozpočtu</t>
  </si>
  <si>
    <t>Ostatní materiál</t>
  </si>
  <si>
    <t>Přesun hmot a sutí</t>
  </si>
  <si>
    <t>ZRN celkem</t>
  </si>
  <si>
    <t>DN celkem</t>
  </si>
  <si>
    <t>NUS celkem</t>
  </si>
  <si>
    <t>DN celkem z obj.</t>
  </si>
  <si>
    <t>NUS celkem z obj.</t>
  </si>
  <si>
    <t>Základ 0%</t>
  </si>
  <si>
    <t>Základ 12%</t>
  </si>
  <si>
    <t>DPH 12%</t>
  </si>
  <si>
    <t>Celkem bez DPH</t>
  </si>
  <si>
    <t>Základ 21%</t>
  </si>
  <si>
    <t>DPH 21%</t>
  </si>
  <si>
    <t>Celkem včetně DPH</t>
  </si>
  <si>
    <t>Datum, razítko a podpis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</si>
</sst>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color rgb="FF000000"/>
      <name val="Arial"/>
    </font>
    <font>
      <sz val="18"/>
      <color rgb="FF000000"/>
      <name val="Arial"/>
    </font>
    <font>
      <b/>
      <sz val="10"/>
      <color rgb="FF000000"/>
      <name val="Arial"/>
    </font>
    <font>
      <i/>
      <sz val="10"/>
      <color rgb="FF000000"/>
      <name val="Arial"/>
    </font>
    <font>
      <i/>
      <sz val="8"/>
      <color rgb="FF000000"/>
      <name val="Arial"/>
    </font>
    <font>
      <sz val="12"/>
      <color rgb="FF000000"/>
      <name val="Arial"/>
    </font>
    <font>
      <b/>
      <sz val="12"/>
      <color rgb="FF000000"/>
      <name val="Arial"/>
    </font>
    <font>
      <sz val="24"/>
      <color rgb="FF000000"/>
      <name val="Arial"/>
    </font>
    <font>
      <b/>
      <sz val="18"/>
      <color rgb="FF000000"/>
      <name val="Arial"/>
    </font>
    <font>
      <b/>
      <sz val="20"/>
      <color rgb="FF000000"/>
      <name val="Arial"/>
    </font>
    <font>
      <b/>
      <sz val="11"/>
      <color rgb="FF000000"/>
      <name val="Arial"/>
    </font>
    <font>
      <u/>
      <sz val="10"/>
      <color theme="10"/>
      <name val="Arial"/>
    </font>
    <font>
      <u/>
      <sz val="10"/>
      <color theme="11"/>
      <name val="Arial"/>
    </font>
  </fonts>
  <fills count="4">
    <fill>
      <patternFill patternType="none"/>
    </fill>
    <fill>
      <patternFill patternType="gray125"/>
    </fill>
    <fill>
      <patternFill patternType="solid">
        <fgColor rgb="FFC0C0C0"/>
        <bgColor rgb="FF000000"/>
      </patternFill>
    </fill>
    <fill>
      <patternFill patternType="solid">
        <fgColor theme="6" tint="0.79998168889431442"/>
        <bgColor indexed="64"/>
      </patternFill>
    </fill>
  </fills>
  <borders count="3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 style="thin">
        <color auto="1"/>
      </left>
      <right/>
      <top/>
      <bottom/>
      <diagonal/>
    </border>
  </borders>
  <cellStyleXfs count="3">
    <xf numFmtId="0" fontId="0" fillId="0" borderId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</cellStyleXfs>
  <cellXfs count="119">
    <xf numFmtId="4" fontId="0" fillId="0" borderId="0" xfId="0" applyNumberFormat="1" applyAlignment="1">
      <alignment vertical="center"/>
    </xf>
    <xf numFmtId="49" fontId="0" fillId="0" borderId="0" xfId="0" applyNumberFormat="1" applyAlignment="1">
      <alignment vertical="center"/>
    </xf>
    <xf numFmtId="49" fontId="0" fillId="0" borderId="0" xfId="0" applyNumberFormat="1" applyAlignment="1">
      <alignment horizontal="right" vertical="center"/>
    </xf>
    <xf numFmtId="49" fontId="2" fillId="0" borderId="0" xfId="0" applyNumberFormat="1" applyFont="1" applyAlignment="1">
      <alignment horizontal="center" vertical="center"/>
    </xf>
    <xf numFmtId="49" fontId="0" fillId="0" borderId="4" xfId="0" applyNumberFormat="1" applyBorder="1" applyAlignment="1">
      <alignment horizontal="left" vertical="center"/>
    </xf>
    <xf numFmtId="49" fontId="2" fillId="0" borderId="4" xfId="0" applyNumberFormat="1" applyFont="1" applyBorder="1" applyAlignment="1">
      <alignment horizontal="left" vertical="center"/>
    </xf>
    <xf numFmtId="49" fontId="0" fillId="0" borderId="0" xfId="0" applyNumberFormat="1" applyAlignment="1">
      <alignment horizontal="left" vertical="center"/>
    </xf>
    <xf numFmtId="49" fontId="0" fillId="0" borderId="5" xfId="0" applyNumberFormat="1" applyBorder="1" applyAlignment="1">
      <alignment horizontal="left" vertical="center"/>
    </xf>
    <xf numFmtId="4" fontId="2" fillId="0" borderId="11" xfId="0" applyNumberFormat="1" applyFont="1" applyBorder="1" applyAlignment="1">
      <alignment horizontal="center" vertical="center" wrapText="1"/>
    </xf>
    <xf numFmtId="4" fontId="2" fillId="0" borderId="12" xfId="0" applyNumberFormat="1" applyFont="1" applyBorder="1" applyAlignment="1">
      <alignment horizontal="center" vertical="center" wrapText="1"/>
    </xf>
    <xf numFmtId="4" fontId="2" fillId="0" borderId="16" xfId="0" applyNumberFormat="1" applyFont="1" applyBorder="1" applyAlignment="1">
      <alignment horizontal="center" vertical="center" wrapText="1"/>
    </xf>
    <xf numFmtId="4" fontId="2" fillId="0" borderId="17" xfId="0" applyNumberFormat="1" applyFont="1" applyBorder="1" applyAlignment="1">
      <alignment horizontal="center" vertical="center" wrapText="1"/>
    </xf>
    <xf numFmtId="4" fontId="2" fillId="0" borderId="19" xfId="0" applyNumberFormat="1" applyFont="1" applyBorder="1" applyAlignment="1">
      <alignment horizontal="center" vertical="center" wrapText="1"/>
    </xf>
    <xf numFmtId="4" fontId="2" fillId="2" borderId="0" xfId="0" applyNumberFormat="1" applyFont="1" applyFill="1" applyAlignment="1">
      <alignment vertical="center"/>
    </xf>
    <xf numFmtId="4" fontId="3" fillId="0" borderId="0" xfId="0" applyNumberFormat="1" applyFont="1" applyAlignment="1">
      <alignment vertical="center"/>
    </xf>
    <xf numFmtId="49" fontId="3" fillId="0" borderId="0" xfId="0" applyNumberFormat="1" applyFont="1" applyAlignment="1">
      <alignment vertical="top"/>
    </xf>
    <xf numFmtId="4" fontId="3" fillId="0" borderId="0" xfId="0" applyNumberFormat="1" applyFont="1" applyAlignment="1">
      <alignment vertical="top"/>
    </xf>
    <xf numFmtId="49" fontId="3" fillId="0" borderId="0" xfId="0" applyNumberFormat="1" applyFont="1" applyAlignment="1">
      <alignment vertical="top" wrapText="1"/>
    </xf>
    <xf numFmtId="49" fontId="2" fillId="2" borderId="0" xfId="0" applyNumberFormat="1" applyFont="1" applyFill="1" applyAlignment="1">
      <alignment horizontal="right" vertical="center"/>
    </xf>
    <xf numFmtId="49" fontId="2" fillId="2" borderId="0" xfId="0" applyNumberFormat="1" applyFont="1" applyFill="1" applyAlignment="1">
      <alignment vertical="center"/>
    </xf>
    <xf numFmtId="49" fontId="2" fillId="0" borderId="4" xfId="0" applyNumberFormat="1" applyFont="1" applyBorder="1" applyAlignment="1">
      <alignment horizontal="right" vertical="center"/>
    </xf>
    <xf numFmtId="49" fontId="2" fillId="0" borderId="4" xfId="0" applyNumberFormat="1" applyFont="1" applyBorder="1" applyAlignment="1">
      <alignment vertical="center"/>
    </xf>
    <xf numFmtId="4" fontId="2" fillId="0" borderId="4" xfId="0" applyNumberFormat="1" applyFont="1" applyBorder="1" applyAlignment="1">
      <alignment vertical="center"/>
    </xf>
    <xf numFmtId="49" fontId="4" fillId="0" borderId="0" xfId="0" applyNumberFormat="1" applyFont="1" applyAlignment="1">
      <alignment horizontal="left" vertical="center"/>
    </xf>
    <xf numFmtId="4" fontId="2" fillId="0" borderId="22" xfId="0" applyNumberFormat="1" applyFont="1" applyBorder="1" applyAlignment="1">
      <alignment vertical="center"/>
    </xf>
    <xf numFmtId="4" fontId="0" fillId="0" borderId="0" xfId="0" applyNumberFormat="1" applyAlignment="1">
      <alignment vertical="center" wrapText="1"/>
    </xf>
    <xf numFmtId="49" fontId="2" fillId="0" borderId="0" xfId="0" applyNumberFormat="1" applyFont="1" applyAlignment="1">
      <alignment horizontal="right" vertical="center"/>
    </xf>
    <xf numFmtId="4" fontId="2" fillId="0" borderId="0" xfId="0" applyNumberFormat="1" applyFont="1" applyAlignment="1">
      <alignment vertical="center"/>
    </xf>
    <xf numFmtId="4" fontId="5" fillId="0" borderId="0" xfId="0" applyNumberFormat="1" applyFont="1" applyAlignment="1">
      <alignment vertical="center"/>
    </xf>
    <xf numFmtId="49" fontId="0" fillId="0" borderId="1" xfId="0" applyNumberFormat="1" applyBorder="1" applyAlignment="1">
      <alignment vertical="center"/>
    </xf>
    <xf numFmtId="49" fontId="0" fillId="0" borderId="2" xfId="0" applyNumberFormat="1" applyBorder="1" applyAlignment="1">
      <alignment vertical="center"/>
    </xf>
    <xf numFmtId="49" fontId="0" fillId="0" borderId="4" xfId="0" applyNumberFormat="1" applyBorder="1" applyAlignment="1">
      <alignment vertical="center"/>
    </xf>
    <xf numFmtId="49" fontId="0" fillId="0" borderId="5" xfId="0" applyNumberFormat="1" applyBorder="1" applyAlignment="1">
      <alignment vertical="center"/>
    </xf>
    <xf numFmtId="49" fontId="0" fillId="0" borderId="6" xfId="0" applyNumberFormat="1" applyBorder="1" applyAlignment="1">
      <alignment vertical="center"/>
    </xf>
    <xf numFmtId="49" fontId="0" fillId="0" borderId="7" xfId="0" applyNumberFormat="1" applyBorder="1" applyAlignment="1">
      <alignment vertical="center"/>
    </xf>
    <xf numFmtId="1" fontId="0" fillId="0" borderId="7" xfId="0" applyNumberFormat="1" applyBorder="1" applyAlignment="1">
      <alignment horizontal="left" vertical="center"/>
    </xf>
    <xf numFmtId="4" fontId="5" fillId="0" borderId="23" xfId="0" applyNumberFormat="1" applyFont="1" applyBorder="1" applyAlignment="1">
      <alignment vertical="center"/>
    </xf>
    <xf numFmtId="4" fontId="5" fillId="0" borderId="24" xfId="0" applyNumberFormat="1" applyFont="1" applyBorder="1" applyAlignment="1">
      <alignment vertical="center"/>
    </xf>
    <xf numFmtId="4" fontId="5" fillId="0" borderId="25" xfId="0" applyNumberFormat="1" applyFont="1" applyBorder="1" applyAlignment="1">
      <alignment vertical="center"/>
    </xf>
    <xf numFmtId="4" fontId="6" fillId="2" borderId="24" xfId="0" applyNumberFormat="1" applyFont="1" applyFill="1" applyBorder="1" applyAlignment="1">
      <alignment vertical="center"/>
    </xf>
    <xf numFmtId="4" fontId="6" fillId="0" borderId="0" xfId="0" applyNumberFormat="1" applyFont="1" applyAlignment="1">
      <alignment vertical="center"/>
    </xf>
    <xf numFmtId="49" fontId="9" fillId="2" borderId="25" xfId="0" applyNumberFormat="1" applyFont="1" applyFill="1" applyBorder="1" applyAlignment="1">
      <alignment horizontal="center" vertical="center"/>
    </xf>
    <xf numFmtId="4" fontId="4" fillId="0" borderId="0" xfId="0" applyNumberFormat="1" applyFont="1" applyAlignment="1">
      <alignment horizontal="left" vertical="center"/>
    </xf>
    <xf numFmtId="49" fontId="1" fillId="0" borderId="0" xfId="0" applyNumberFormat="1" applyFont="1" applyAlignment="1">
      <alignment horizontal="center" vertical="center"/>
    </xf>
    <xf numFmtId="49" fontId="0" fillId="0" borderId="0" xfId="0" applyNumberFormat="1" applyAlignment="1">
      <alignment vertical="center"/>
    </xf>
    <xf numFmtId="49" fontId="0" fillId="0" borderId="1" xfId="0" applyNumberFormat="1" applyBorder="1" applyAlignment="1">
      <alignment horizontal="left" vertical="center"/>
    </xf>
    <xf numFmtId="49" fontId="0" fillId="0" borderId="4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49" fontId="0" fillId="0" borderId="0" xfId="0" applyNumberFormat="1" applyAlignment="1">
      <alignment horizontal="left" vertical="center"/>
    </xf>
    <xf numFmtId="49" fontId="0" fillId="0" borderId="3" xfId="0" applyNumberFormat="1" applyBorder="1" applyAlignment="1">
      <alignment horizontal="left" vertical="center"/>
    </xf>
    <xf numFmtId="49" fontId="0" fillId="0" borderId="5" xfId="0" applyNumberFormat="1" applyBorder="1" applyAlignment="1">
      <alignment horizontal="left" vertical="center"/>
    </xf>
    <xf numFmtId="49" fontId="0" fillId="0" borderId="6" xfId="0" applyNumberFormat="1" applyBorder="1" applyAlignment="1">
      <alignment horizontal="left" vertical="center"/>
    </xf>
    <xf numFmtId="49" fontId="0" fillId="0" borderId="7" xfId="0" applyNumberFormat="1" applyBorder="1" applyAlignment="1">
      <alignment horizontal="left" vertical="center"/>
    </xf>
    <xf numFmtId="49" fontId="0" fillId="0" borderId="8" xfId="0" applyNumberFormat="1" applyBorder="1" applyAlignment="1">
      <alignment horizontal="left" vertical="center"/>
    </xf>
    <xf numFmtId="49" fontId="2" fillId="0" borderId="9" xfId="0" applyNumberFormat="1" applyFont="1" applyBorder="1" applyAlignment="1">
      <alignment horizontal="center" vertical="center" wrapText="1"/>
    </xf>
    <xf numFmtId="49" fontId="2" fillId="0" borderId="10" xfId="0" applyNumberFormat="1" applyFont="1" applyBorder="1" applyAlignment="1">
      <alignment horizontal="center" vertical="center" wrapText="1"/>
    </xf>
    <xf numFmtId="49" fontId="2" fillId="0" borderId="11" xfId="0" applyNumberFormat="1" applyFont="1" applyBorder="1" applyAlignment="1">
      <alignment horizontal="center" vertical="center" wrapText="1"/>
    </xf>
    <xf numFmtId="49" fontId="2" fillId="0" borderId="12" xfId="0" applyNumberFormat="1" applyFont="1" applyBorder="1" applyAlignment="1">
      <alignment horizontal="center" vertical="center" wrapText="1"/>
    </xf>
    <xf numFmtId="4" fontId="2" fillId="0" borderId="11" xfId="0" applyNumberFormat="1" applyFont="1" applyBorder="1" applyAlignment="1">
      <alignment horizontal="center" vertical="center" wrapText="1"/>
    </xf>
    <xf numFmtId="4" fontId="2" fillId="0" borderId="12" xfId="0" applyNumberFormat="1" applyFont="1" applyBorder="1" applyAlignment="1">
      <alignment horizontal="center" vertical="center" wrapText="1"/>
    </xf>
    <xf numFmtId="4" fontId="2" fillId="0" borderId="13" xfId="0" applyNumberFormat="1" applyFont="1" applyBorder="1" applyAlignment="1">
      <alignment horizontal="center" vertical="center" wrapText="1"/>
    </xf>
    <xf numFmtId="4" fontId="2" fillId="0" borderId="14" xfId="0" applyNumberFormat="1" applyFont="1" applyBorder="1" applyAlignment="1">
      <alignment horizontal="center" vertical="center" wrapText="1"/>
    </xf>
    <xf numFmtId="4" fontId="2" fillId="0" borderId="15" xfId="0" applyNumberFormat="1" applyFont="1" applyBorder="1" applyAlignment="1">
      <alignment horizontal="center" vertical="center" wrapText="1"/>
    </xf>
    <xf numFmtId="4" fontId="2" fillId="0" borderId="18" xfId="0" applyNumberFormat="1" applyFont="1" applyBorder="1" applyAlignment="1">
      <alignment horizontal="center" vertical="center" wrapText="1"/>
    </xf>
    <xf numFmtId="4" fontId="2" fillId="0" borderId="20" xfId="0" applyNumberFormat="1" applyFont="1" applyBorder="1" applyAlignment="1">
      <alignment horizontal="center" vertical="center" wrapText="1"/>
    </xf>
    <xf numFmtId="4" fontId="2" fillId="0" borderId="2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vertical="top" wrapText="1"/>
    </xf>
    <xf numFmtId="4" fontId="2" fillId="0" borderId="4" xfId="0" applyNumberFormat="1" applyFont="1" applyBorder="1" applyAlignment="1">
      <alignment vertical="center"/>
    </xf>
    <xf numFmtId="49" fontId="0" fillId="0" borderId="0" xfId="0" applyNumberFormat="1" applyAlignment="1">
      <alignment horizontal="left" vertical="top" wrapText="1"/>
    </xf>
    <xf numFmtId="4" fontId="0" fillId="0" borderId="0" xfId="0" applyNumberFormat="1" applyAlignment="1">
      <alignment vertical="center"/>
    </xf>
    <xf numFmtId="4" fontId="2" fillId="0" borderId="0" xfId="0" applyNumberFormat="1" applyFont="1" applyAlignment="1">
      <alignment vertical="center"/>
    </xf>
    <xf numFmtId="4" fontId="3" fillId="0" borderId="0" xfId="0" applyNumberFormat="1" applyFont="1" applyAlignment="1">
      <alignment vertical="top"/>
    </xf>
    <xf numFmtId="49" fontId="7" fillId="0" borderId="0" xfId="0" applyNumberFormat="1" applyFont="1" applyAlignment="1">
      <alignment horizontal="center" vertical="center"/>
    </xf>
    <xf numFmtId="49" fontId="0" fillId="0" borderId="1" xfId="0" applyNumberFormat="1" applyBorder="1" applyAlignment="1">
      <alignment vertical="center"/>
    </xf>
    <xf numFmtId="49" fontId="0" fillId="0" borderId="4" xfId="0" applyNumberFormat="1" applyBorder="1" applyAlignment="1">
      <alignment vertical="center"/>
    </xf>
    <xf numFmtId="49" fontId="0" fillId="0" borderId="2" xfId="0" applyNumberFormat="1" applyBorder="1" applyAlignment="1">
      <alignment vertical="center"/>
    </xf>
    <xf numFmtId="49" fontId="0" fillId="0" borderId="3" xfId="0" applyNumberFormat="1" applyBorder="1" applyAlignment="1">
      <alignment vertical="center"/>
    </xf>
    <xf numFmtId="49" fontId="0" fillId="0" borderId="5" xfId="0" applyNumberFormat="1" applyBorder="1" applyAlignment="1">
      <alignment vertical="center"/>
    </xf>
    <xf numFmtId="49" fontId="8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49" fontId="10" fillId="0" borderId="23" xfId="0" applyNumberFormat="1" applyFont="1" applyBorder="1" applyAlignment="1">
      <alignment vertical="center"/>
    </xf>
    <xf numFmtId="49" fontId="6" fillId="0" borderId="24" xfId="0" applyNumberFormat="1" applyFont="1" applyBorder="1" applyAlignment="1">
      <alignment vertical="center"/>
    </xf>
    <xf numFmtId="4" fontId="6" fillId="0" borderId="25" xfId="0" applyNumberFormat="1" applyFont="1" applyBorder="1" applyAlignment="1">
      <alignment horizontal="center" vertical="center"/>
    </xf>
    <xf numFmtId="4" fontId="6" fillId="0" borderId="23" xfId="0" applyNumberFormat="1" applyFont="1" applyBorder="1" applyAlignment="1">
      <alignment vertical="center"/>
    </xf>
    <xf numFmtId="4" fontId="5" fillId="0" borderId="24" xfId="0" applyNumberFormat="1" applyFont="1" applyBorder="1" applyAlignment="1">
      <alignment vertical="center"/>
    </xf>
    <xf numFmtId="4" fontId="6" fillId="0" borderId="24" xfId="0" applyNumberFormat="1" applyFont="1" applyBorder="1" applyAlignment="1">
      <alignment vertical="center"/>
    </xf>
    <xf numFmtId="4" fontId="5" fillId="0" borderId="23" xfId="0" applyNumberFormat="1" applyFont="1" applyBorder="1" applyAlignment="1">
      <alignment vertical="center"/>
    </xf>
    <xf numFmtId="4" fontId="6" fillId="2" borderId="23" xfId="0" applyNumberFormat="1" applyFont="1" applyFill="1" applyBorder="1" applyAlignment="1">
      <alignment vertical="center"/>
    </xf>
    <xf numFmtId="4" fontId="6" fillId="2" borderId="26" xfId="0" applyNumberFormat="1" applyFont="1" applyFill="1" applyBorder="1" applyAlignment="1">
      <alignment vertical="center"/>
    </xf>
    <xf numFmtId="4" fontId="5" fillId="0" borderId="15" xfId="0" applyNumberFormat="1" applyFont="1" applyBorder="1" applyAlignment="1">
      <alignment vertical="center"/>
    </xf>
    <xf numFmtId="4" fontId="5" fillId="0" borderId="13" xfId="0" applyNumberFormat="1" applyFont="1" applyBorder="1" applyAlignment="1">
      <alignment vertical="center"/>
    </xf>
    <xf numFmtId="4" fontId="5" fillId="0" borderId="18" xfId="0" applyNumberFormat="1" applyFont="1" applyBorder="1" applyAlignment="1">
      <alignment vertical="center"/>
    </xf>
    <xf numFmtId="4" fontId="5" fillId="0" borderId="27" xfId="0" applyNumberFormat="1" applyFont="1" applyBorder="1" applyAlignment="1">
      <alignment vertical="center"/>
    </xf>
    <xf numFmtId="4" fontId="5" fillId="0" borderId="0" xfId="0" applyNumberFormat="1" applyFont="1" applyAlignment="1">
      <alignment vertical="center"/>
    </xf>
    <xf numFmtId="4" fontId="5" fillId="0" borderId="29" xfId="0" applyNumberFormat="1" applyFont="1" applyBorder="1" applyAlignment="1">
      <alignment vertical="center"/>
    </xf>
    <xf numFmtId="4" fontId="5" fillId="0" borderId="28" xfId="0" applyNumberFormat="1" applyFont="1" applyBorder="1" applyAlignment="1">
      <alignment vertical="center"/>
    </xf>
    <xf numFmtId="4" fontId="5" fillId="0" borderId="14" xfId="0" applyNumberFormat="1" applyFont="1" applyBorder="1" applyAlignment="1">
      <alignment vertical="center"/>
    </xf>
    <xf numFmtId="4" fontId="5" fillId="0" borderId="30" xfId="0" applyNumberFormat="1" applyFont="1" applyBorder="1" applyAlignment="1">
      <alignment vertical="center"/>
    </xf>
    <xf numFmtId="4" fontId="0" fillId="0" borderId="0" xfId="0" applyNumberFormat="1" applyAlignment="1">
      <alignment horizontal="left" vertical="top" wrapText="1"/>
    </xf>
    <xf numFmtId="49" fontId="0" fillId="0" borderId="31" xfId="0" applyNumberFormat="1" applyBorder="1" applyAlignment="1">
      <alignment vertical="center"/>
    </xf>
    <xf numFmtId="49" fontId="0" fillId="0" borderId="14" xfId="0" applyNumberFormat="1" applyBorder="1" applyAlignment="1">
      <alignment vertical="center"/>
    </xf>
    <xf numFmtId="49" fontId="0" fillId="0" borderId="0" xfId="0" applyNumberFormat="1" applyBorder="1" applyAlignment="1">
      <alignment horizontal="left" vertical="center"/>
    </xf>
    <xf numFmtId="49" fontId="0" fillId="0" borderId="32" xfId="0" applyNumberFormat="1" applyBorder="1" applyAlignment="1">
      <alignment horizontal="left" vertical="center"/>
    </xf>
    <xf numFmtId="49" fontId="0" fillId="3" borderId="4" xfId="0" applyNumberFormat="1" applyFill="1" applyBorder="1" applyAlignment="1" applyProtection="1">
      <alignment horizontal="left" vertical="center"/>
      <protection locked="0"/>
    </xf>
    <xf numFmtId="49" fontId="0" fillId="3" borderId="0" xfId="0" applyNumberFormat="1" applyFill="1" applyAlignment="1" applyProtection="1">
      <alignment horizontal="left" vertical="center"/>
      <protection locked="0"/>
    </xf>
    <xf numFmtId="49" fontId="0" fillId="3" borderId="5" xfId="0" applyNumberFormat="1" applyFill="1" applyBorder="1" applyAlignment="1" applyProtection="1">
      <alignment horizontal="left" vertical="center"/>
      <protection locked="0"/>
    </xf>
    <xf numFmtId="49" fontId="0" fillId="3" borderId="14" xfId="0" applyNumberFormat="1" applyFill="1" applyBorder="1" applyAlignment="1" applyProtection="1">
      <alignment vertical="center"/>
      <protection locked="0"/>
    </xf>
    <xf numFmtId="4" fontId="0" fillId="3" borderId="0" xfId="0" applyNumberFormat="1" applyFill="1" applyAlignment="1" applyProtection="1">
      <alignment vertical="center"/>
      <protection locked="0"/>
    </xf>
    <xf numFmtId="49" fontId="0" fillId="3" borderId="7" xfId="0" applyNumberFormat="1" applyFill="1" applyBorder="1" applyAlignment="1" applyProtection="1">
      <alignment vertical="center"/>
      <protection locked="0"/>
    </xf>
    <xf numFmtId="49" fontId="0" fillId="3" borderId="8" xfId="0" applyNumberFormat="1" applyFill="1" applyBorder="1" applyAlignment="1" applyProtection="1">
      <alignment vertical="center"/>
      <protection locked="0"/>
    </xf>
    <xf numFmtId="49" fontId="0" fillId="3" borderId="0" xfId="0" applyNumberFormat="1" applyFill="1" applyAlignment="1" applyProtection="1">
      <alignment vertical="center"/>
      <protection locked="0"/>
    </xf>
    <xf numFmtId="49" fontId="0" fillId="3" borderId="5" xfId="0" applyNumberFormat="1" applyFill="1" applyBorder="1" applyAlignment="1" applyProtection="1">
      <alignment vertical="center"/>
      <protection locked="0"/>
    </xf>
    <xf numFmtId="4" fontId="5" fillId="3" borderId="25" xfId="0" applyNumberFormat="1" applyFont="1" applyFill="1" applyBorder="1" applyAlignment="1" applyProtection="1">
      <alignment vertical="center"/>
      <protection locked="0"/>
    </xf>
    <xf numFmtId="4" fontId="5" fillId="3" borderId="23" xfId="0" applyNumberFormat="1" applyFont="1" applyFill="1" applyBorder="1" applyAlignment="1" applyProtection="1">
      <alignment vertical="center"/>
      <protection locked="0"/>
    </xf>
    <xf numFmtId="4" fontId="5" fillId="3" borderId="24" xfId="0" applyNumberFormat="1" applyFont="1" applyFill="1" applyBorder="1" applyAlignment="1" applyProtection="1">
      <alignment vertical="center"/>
      <protection locked="0"/>
    </xf>
    <xf numFmtId="4" fontId="5" fillId="0" borderId="1" xfId="0" applyNumberFormat="1" applyFont="1" applyBorder="1" applyAlignment="1">
      <alignment horizontal="center" vertical="center"/>
    </xf>
    <xf numFmtId="4" fontId="5" fillId="0" borderId="6" xfId="0" applyNumberFormat="1" applyFont="1" applyBorder="1" applyAlignment="1">
      <alignment horizontal="center" vertical="center"/>
    </xf>
    <xf numFmtId="4" fontId="5" fillId="0" borderId="3" xfId="0" applyNumberFormat="1" applyFont="1" applyBorder="1" applyAlignment="1">
      <alignment horizontal="center" vertical="center"/>
    </xf>
    <xf numFmtId="4" fontId="5" fillId="0" borderId="8" xfId="0" applyNumberFormat="1" applyFont="1" applyBorder="1" applyAlignment="1">
      <alignment horizontal="center" vertical="center"/>
    </xf>
  </cellXfs>
  <cellStyles count="3">
    <cellStyle name="Followed Hyperlink" xfId="2" builtinId="9" hidden="1"/>
    <cellStyle name="Hyperlink" xfId="1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AV341"/>
  <sheetViews>
    <sheetView workbookViewId="0">
      <selection activeCell="A341" sqref="A341"/>
    </sheetView>
  </sheetViews>
  <sheetFormatPr baseColWidth="10" defaultColWidth="12.1640625" defaultRowHeight="12" x14ac:dyDescent="0"/>
  <cols>
    <col min="1" max="1" width="3.6640625" style="2" customWidth="1"/>
    <col min="2" max="2" width="6.83203125" style="1" customWidth="1"/>
    <col min="3" max="3" width="13.83203125" style="1" customWidth="1"/>
    <col min="4" max="4" width="54.33203125" customWidth="1"/>
    <col min="5" max="5" width="4.33203125" customWidth="1"/>
    <col min="6" max="6" width="12.83203125" customWidth="1"/>
    <col min="7" max="7" width="12" customWidth="1"/>
    <col min="8" max="10" width="14.33203125" customWidth="1"/>
    <col min="11" max="13" width="11.6640625" customWidth="1"/>
    <col min="14" max="48" width="9.1640625" hidden="1" customWidth="1"/>
  </cols>
  <sheetData>
    <row r="1" spans="1:43" ht="25.5" customHeight="1">
      <c r="A1" s="43" t="s">
        <v>0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</row>
    <row r="2" spans="1:43" ht="25.5" customHeight="1">
      <c r="A2" s="45" t="s">
        <v>1</v>
      </c>
      <c r="B2" s="46"/>
      <c r="C2" s="46"/>
      <c r="D2" s="5" t="s">
        <v>2</v>
      </c>
      <c r="E2" s="46" t="s">
        <v>3</v>
      </c>
      <c r="F2" s="46"/>
      <c r="G2" s="46" t="s">
        <v>4</v>
      </c>
      <c r="H2" s="46"/>
      <c r="I2" s="4" t="s">
        <v>5</v>
      </c>
      <c r="J2" s="46" t="s">
        <v>6</v>
      </c>
      <c r="K2" s="46"/>
      <c r="L2" s="46"/>
      <c r="M2" s="51"/>
    </row>
    <row r="3" spans="1:43" ht="25.5" customHeight="1">
      <c r="A3" s="47" t="s">
        <v>7</v>
      </c>
      <c r="B3" s="48"/>
      <c r="C3" s="48"/>
      <c r="D3" s="6" t="s">
        <v>8</v>
      </c>
      <c r="E3" s="48" t="s">
        <v>9</v>
      </c>
      <c r="F3" s="48"/>
      <c r="G3" s="48"/>
      <c r="H3" s="48"/>
      <c r="I3" s="6" t="s">
        <v>10</v>
      </c>
      <c r="J3" s="48" t="s">
        <v>11</v>
      </c>
      <c r="K3" s="48"/>
      <c r="L3" s="48"/>
      <c r="M3" s="52"/>
    </row>
    <row r="4" spans="1:43" ht="25.5" customHeight="1">
      <c r="A4" s="47" t="s">
        <v>12</v>
      </c>
      <c r="B4" s="48"/>
      <c r="C4" s="48"/>
      <c r="D4" s="6" t="s">
        <v>13</v>
      </c>
      <c r="E4" s="48" t="s">
        <v>14</v>
      </c>
      <c r="F4" s="48"/>
      <c r="G4" s="48"/>
      <c r="H4" s="48"/>
      <c r="I4" s="6" t="s">
        <v>15</v>
      </c>
      <c r="J4" s="48"/>
      <c r="K4" s="48"/>
      <c r="L4" s="48"/>
      <c r="M4" s="52"/>
    </row>
    <row r="5" spans="1:43" ht="25.5" customHeight="1">
      <c r="A5" s="49" t="s">
        <v>16</v>
      </c>
      <c r="B5" s="50"/>
      <c r="C5" s="50"/>
      <c r="D5" s="7"/>
      <c r="E5" s="50" t="s">
        <v>17</v>
      </c>
      <c r="F5" s="50"/>
      <c r="G5" s="50" t="s">
        <v>18</v>
      </c>
      <c r="H5" s="50"/>
      <c r="I5" s="7" t="s">
        <v>19</v>
      </c>
      <c r="J5" s="50"/>
      <c r="K5" s="50"/>
      <c r="L5" s="50"/>
      <c r="M5" s="53"/>
    </row>
    <row r="6" spans="1:43">
      <c r="A6" s="54" t="s">
        <v>20</v>
      </c>
      <c r="B6" s="56" t="s">
        <v>21</v>
      </c>
      <c r="C6" s="56" t="s">
        <v>22</v>
      </c>
      <c r="D6" s="8" t="s">
        <v>23</v>
      </c>
      <c r="E6" s="58" t="s">
        <v>24</v>
      </c>
      <c r="F6" s="58" t="s">
        <v>25</v>
      </c>
      <c r="G6" s="60" t="s">
        <v>26</v>
      </c>
      <c r="H6" s="62" t="s">
        <v>27</v>
      </c>
      <c r="I6" s="60"/>
      <c r="J6" s="63"/>
      <c r="K6" s="62" t="s">
        <v>28</v>
      </c>
      <c r="L6" s="63"/>
      <c r="M6" s="64" t="s">
        <v>29</v>
      </c>
    </row>
    <row r="7" spans="1:43">
      <c r="A7" s="55"/>
      <c r="B7" s="57"/>
      <c r="C7" s="57"/>
      <c r="D7" s="9" t="s">
        <v>30</v>
      </c>
      <c r="E7" s="59"/>
      <c r="F7" s="59"/>
      <c r="G7" s="61"/>
      <c r="H7" s="10" t="s">
        <v>31</v>
      </c>
      <c r="I7" s="11" t="s">
        <v>32</v>
      </c>
      <c r="J7" s="12" t="s">
        <v>33</v>
      </c>
      <c r="K7" s="10" t="s">
        <v>34</v>
      </c>
      <c r="L7" s="12" t="s">
        <v>33</v>
      </c>
      <c r="M7" s="65"/>
      <c r="P7" s="13" t="s">
        <v>35</v>
      </c>
      <c r="Q7" s="13" t="s">
        <v>36</v>
      </c>
      <c r="R7" s="13" t="s">
        <v>37</v>
      </c>
      <c r="S7" s="13" t="s">
        <v>38</v>
      </c>
      <c r="T7" s="13" t="s">
        <v>39</v>
      </c>
      <c r="U7" s="13" t="s">
        <v>40</v>
      </c>
      <c r="V7" s="13" t="s">
        <v>41</v>
      </c>
      <c r="W7" s="13" t="s">
        <v>42</v>
      </c>
      <c r="X7" s="13" t="s">
        <v>43</v>
      </c>
    </row>
    <row r="8" spans="1:43">
      <c r="A8" s="18"/>
      <c r="B8" s="19"/>
      <c r="C8" s="19" t="s">
        <v>44</v>
      </c>
      <c r="D8" s="13" t="s">
        <v>45</v>
      </c>
      <c r="E8" s="13"/>
      <c r="F8" s="13"/>
      <c r="G8" s="13"/>
      <c r="H8" s="13">
        <f>SUM(H9:H41)</f>
        <v>0</v>
      </c>
      <c r="I8" s="13">
        <f>SUM(I9:I41)</f>
        <v>0</v>
      </c>
      <c r="J8" s="13">
        <f>H8+I8</f>
        <v>0</v>
      </c>
      <c r="K8" s="13"/>
      <c r="L8" s="13">
        <f>SUM(L9:L41)</f>
        <v>0.59490286000000014</v>
      </c>
      <c r="M8" s="13"/>
      <c r="P8" s="13">
        <f>IF(Q8="PR",J8,SUM(O9:O41))</f>
        <v>0</v>
      </c>
      <c r="Q8" s="13" t="s">
        <v>46</v>
      </c>
      <c r="R8" s="13">
        <f>IF(Q8="HS",H8,0)</f>
        <v>0</v>
      </c>
      <c r="S8" s="13">
        <f>IF(Q8="HS",I8-P8,0)</f>
        <v>0</v>
      </c>
      <c r="T8" s="13">
        <f>IF(Q8="PS",H8,0)</f>
        <v>0</v>
      </c>
      <c r="U8" s="13">
        <f>IF(Q8="PS",I8-P8,0)</f>
        <v>0</v>
      </c>
      <c r="V8" s="13">
        <f>IF(Q8="MP",H8,0)</f>
        <v>0</v>
      </c>
      <c r="W8" s="13">
        <f>IF(Q8="MP",I8-P8,0)</f>
        <v>0</v>
      </c>
      <c r="X8" s="13">
        <f>IF(Q8="OM",H8,0)</f>
        <v>0</v>
      </c>
      <c r="Y8" s="13">
        <v>61</v>
      </c>
      <c r="AI8">
        <f>SUM(Z9:Z41)</f>
        <v>0</v>
      </c>
      <c r="AJ8">
        <f>SUM(AA9:AA41)</f>
        <v>0</v>
      </c>
      <c r="AK8">
        <f>SUM(AB9:AB41)</f>
        <v>0</v>
      </c>
    </row>
    <row r="9" spans="1:43">
      <c r="A9" s="2" t="s">
        <v>47</v>
      </c>
      <c r="C9" s="1" t="s">
        <v>48</v>
      </c>
      <c r="D9" t="s">
        <v>49</v>
      </c>
      <c r="E9" t="s">
        <v>50</v>
      </c>
      <c r="F9">
        <v>4.7220000000000004</v>
      </c>
      <c r="G9">
        <v>0</v>
      </c>
      <c r="H9">
        <f>F9*AE9</f>
        <v>0</v>
      </c>
      <c r="I9">
        <f>J9-H9</f>
        <v>0</v>
      </c>
      <c r="J9">
        <f>F9*G9</f>
        <v>0</v>
      </c>
      <c r="K9">
        <v>3.6700000000000001E-3</v>
      </c>
      <c r="L9">
        <f>F9*K9</f>
        <v>1.7329740000000003E-2</v>
      </c>
      <c r="M9" t="s">
        <v>51</v>
      </c>
      <c r="N9">
        <v>1</v>
      </c>
      <c r="O9">
        <f>IF(N9=5,I9,0)</f>
        <v>0</v>
      </c>
      <c r="Z9">
        <f>IF(AD9=0,J9,0)</f>
        <v>0</v>
      </c>
      <c r="AA9">
        <f>IF(AD9=15,J9,0)</f>
        <v>0</v>
      </c>
      <c r="AB9">
        <f>IF(AD9=21,J9,0)</f>
        <v>0</v>
      </c>
      <c r="AD9">
        <v>12</v>
      </c>
      <c r="AE9">
        <f>G9*AG9</f>
        <v>0</v>
      </c>
      <c r="AF9">
        <f>G9*(1-AG9)</f>
        <v>0</v>
      </c>
      <c r="AG9">
        <v>0.29290215588723051</v>
      </c>
      <c r="AM9">
        <f>F9*AE9</f>
        <v>0</v>
      </c>
      <c r="AN9">
        <f>F9*AF9</f>
        <v>0</v>
      </c>
      <c r="AO9" t="s">
        <v>52</v>
      </c>
      <c r="AP9" t="s">
        <v>53</v>
      </c>
      <c r="AQ9" s="13" t="s">
        <v>54</v>
      </c>
    </row>
    <row r="10" spans="1:43">
      <c r="D10" s="14" t="s">
        <v>55</v>
      </c>
      <c r="E10" s="14"/>
      <c r="F10" s="14">
        <v>9.7379999999999995</v>
      </c>
    </row>
    <row r="11" spans="1:43">
      <c r="D11" s="14" t="s">
        <v>56</v>
      </c>
      <c r="E11" s="14"/>
      <c r="F11" s="14">
        <v>6.2640000000000002</v>
      </c>
    </row>
    <row r="12" spans="1:43">
      <c r="D12" s="14" t="s">
        <v>57</v>
      </c>
      <c r="E12" s="14"/>
      <c r="F12" s="14">
        <v>12.24</v>
      </c>
    </row>
    <row r="13" spans="1:43">
      <c r="D13" s="14" t="s">
        <v>58</v>
      </c>
      <c r="E13" s="14"/>
      <c r="F13" s="14">
        <v>6.0107999999999997</v>
      </c>
    </row>
    <row r="14" spans="1:43">
      <c r="D14" s="14" t="s">
        <v>59</v>
      </c>
      <c r="E14" s="14"/>
      <c r="F14" s="14">
        <v>6.09</v>
      </c>
    </row>
    <row r="15" spans="1:43">
      <c r="D15" s="14" t="s">
        <v>60</v>
      </c>
      <c r="E15" s="14"/>
      <c r="F15" s="14">
        <v>5.5056000000000003</v>
      </c>
    </row>
    <row r="16" spans="1:43">
      <c r="D16" s="14" t="s">
        <v>61</v>
      </c>
      <c r="E16" s="14"/>
      <c r="F16" s="14">
        <v>4.7220000000000004</v>
      </c>
    </row>
    <row r="17" spans="1:43" ht="12.75" customHeight="1">
      <c r="C17" s="17" t="s">
        <v>62</v>
      </c>
      <c r="D17" s="66" t="s">
        <v>63</v>
      </c>
      <c r="E17" s="66"/>
      <c r="F17" s="66"/>
      <c r="G17" s="66"/>
      <c r="H17" s="66"/>
      <c r="I17" s="66"/>
      <c r="J17" s="66"/>
      <c r="K17" s="66"/>
      <c r="L17" s="66"/>
      <c r="M17" s="66"/>
    </row>
    <row r="18" spans="1:43">
      <c r="A18" s="2" t="s">
        <v>64</v>
      </c>
      <c r="C18" s="1" t="s">
        <v>65</v>
      </c>
      <c r="D18" t="s">
        <v>66</v>
      </c>
      <c r="E18" t="s">
        <v>67</v>
      </c>
      <c r="F18">
        <v>11.4</v>
      </c>
      <c r="G18">
        <v>0</v>
      </c>
      <c r="H18">
        <f>F18*AE18</f>
        <v>0</v>
      </c>
      <c r="I18">
        <f>J18-H18</f>
        <v>0</v>
      </c>
      <c r="J18">
        <f>F18*G18</f>
        <v>0</v>
      </c>
      <c r="K18">
        <v>1.56E-3</v>
      </c>
      <c r="L18">
        <f>F18*K18</f>
        <v>1.7784000000000001E-2</v>
      </c>
      <c r="M18" t="s">
        <v>51</v>
      </c>
      <c r="N18">
        <v>1</v>
      </c>
      <c r="O18">
        <f>IF(N18=5,I18,0)</f>
        <v>0</v>
      </c>
      <c r="Z18">
        <f>IF(AD18=0,J18,0)</f>
        <v>0</v>
      </c>
      <c r="AA18">
        <f>IF(AD18=15,J18,0)</f>
        <v>0</v>
      </c>
      <c r="AB18">
        <f>IF(AD18=21,J18,0)</f>
        <v>0</v>
      </c>
      <c r="AD18">
        <v>12</v>
      </c>
      <c r="AE18">
        <f>G18*AG18</f>
        <v>0</v>
      </c>
      <c r="AF18">
        <f>G18*(1-AG18)</f>
        <v>0</v>
      </c>
      <c r="AG18">
        <v>0.12809798270893369</v>
      </c>
      <c r="AM18">
        <f>F18*AE18</f>
        <v>0</v>
      </c>
      <c r="AN18">
        <f>F18*AF18</f>
        <v>0</v>
      </c>
      <c r="AO18" t="s">
        <v>52</v>
      </c>
      <c r="AP18" t="s">
        <v>53</v>
      </c>
      <c r="AQ18" s="13" t="s">
        <v>54</v>
      </c>
    </row>
    <row r="19" spans="1:43">
      <c r="D19" s="14" t="s">
        <v>68</v>
      </c>
      <c r="E19" s="14"/>
      <c r="F19" s="14">
        <v>21.45</v>
      </c>
    </row>
    <row r="20" spans="1:43">
      <c r="D20" s="14" t="s">
        <v>69</v>
      </c>
      <c r="E20" s="14"/>
      <c r="F20" s="14">
        <v>3.6</v>
      </c>
    </row>
    <row r="21" spans="1:43">
      <c r="D21" s="14" t="s">
        <v>70</v>
      </c>
      <c r="E21" s="14"/>
      <c r="F21" s="14">
        <v>10.8</v>
      </c>
    </row>
    <row r="22" spans="1:43">
      <c r="D22" s="14" t="s">
        <v>71</v>
      </c>
      <c r="E22" s="14"/>
      <c r="F22" s="14">
        <v>9.3800000000000008</v>
      </c>
    </row>
    <row r="23" spans="1:43">
      <c r="D23" s="14" t="s">
        <v>72</v>
      </c>
      <c r="E23" s="14"/>
      <c r="F23" s="14">
        <v>11.4</v>
      </c>
    </row>
    <row r="24" spans="1:43" ht="12.75" customHeight="1">
      <c r="C24" s="17" t="s">
        <v>62</v>
      </c>
      <c r="D24" s="66" t="s">
        <v>73</v>
      </c>
      <c r="E24" s="66"/>
      <c r="F24" s="66"/>
      <c r="G24" s="66"/>
      <c r="H24" s="66"/>
      <c r="I24" s="66"/>
      <c r="J24" s="66"/>
      <c r="K24" s="66"/>
      <c r="L24" s="66"/>
      <c r="M24" s="66"/>
    </row>
    <row r="25" spans="1:43">
      <c r="A25" s="2" t="s">
        <v>74</v>
      </c>
      <c r="C25" s="1" t="s">
        <v>75</v>
      </c>
      <c r="D25" t="s">
        <v>76</v>
      </c>
      <c r="E25" t="s">
        <v>50</v>
      </c>
      <c r="F25">
        <v>4.7220000000000004</v>
      </c>
      <c r="G25">
        <v>0</v>
      </c>
      <c r="H25">
        <f>F25*AE25</f>
        <v>0</v>
      </c>
      <c r="I25">
        <f>J25-H25</f>
        <v>0</v>
      </c>
      <c r="J25">
        <f>F25*G25</f>
        <v>0</v>
      </c>
      <c r="K25">
        <v>4.7660000000000001E-2</v>
      </c>
      <c r="L25">
        <f>F25*K25</f>
        <v>0.22505052000000003</v>
      </c>
      <c r="M25" t="s">
        <v>51</v>
      </c>
      <c r="N25">
        <v>1</v>
      </c>
      <c r="O25">
        <f>IF(N25=5,I25,0)</f>
        <v>0</v>
      </c>
      <c r="Z25">
        <f>IF(AD25=0,J25,0)</f>
        <v>0</v>
      </c>
      <c r="AA25">
        <f>IF(AD25=15,J25,0)</f>
        <v>0</v>
      </c>
      <c r="AB25">
        <f>IF(AD25=21,J25,0)</f>
        <v>0</v>
      </c>
      <c r="AD25">
        <v>12</v>
      </c>
      <c r="AE25">
        <f>G25*AG25</f>
        <v>0</v>
      </c>
      <c r="AF25">
        <f>G25*(1-AG25)</f>
        <v>0</v>
      </c>
      <c r="AG25">
        <v>0.11891428571428569</v>
      </c>
      <c r="AM25">
        <f>F25*AE25</f>
        <v>0</v>
      </c>
      <c r="AN25">
        <f>F25*AF25</f>
        <v>0</v>
      </c>
      <c r="AO25" t="s">
        <v>52</v>
      </c>
      <c r="AP25" t="s">
        <v>53</v>
      </c>
      <c r="AQ25" s="13" t="s">
        <v>54</v>
      </c>
    </row>
    <row r="26" spans="1:43">
      <c r="D26" s="14" t="s">
        <v>77</v>
      </c>
      <c r="E26" s="14"/>
      <c r="F26" s="14">
        <v>6.0107999999999997</v>
      </c>
    </row>
    <row r="27" spans="1:43" ht="12.75" customHeight="1">
      <c r="C27" s="17" t="s">
        <v>62</v>
      </c>
      <c r="D27" s="66" t="s">
        <v>78</v>
      </c>
      <c r="E27" s="66"/>
      <c r="F27" s="66"/>
      <c r="G27" s="66"/>
      <c r="H27" s="66"/>
      <c r="I27" s="66"/>
      <c r="J27" s="66"/>
      <c r="K27" s="66"/>
      <c r="L27" s="66"/>
      <c r="M27" s="66"/>
    </row>
    <row r="28" spans="1:43">
      <c r="A28" s="2" t="s">
        <v>79</v>
      </c>
      <c r="C28" s="1" t="s">
        <v>80</v>
      </c>
      <c r="D28" t="s">
        <v>81</v>
      </c>
      <c r="E28" t="s">
        <v>82</v>
      </c>
      <c r="F28">
        <v>7.4999999999999997E-2</v>
      </c>
      <c r="G28">
        <v>0</v>
      </c>
      <c r="H28">
        <f>F28*AE28</f>
        <v>0</v>
      </c>
      <c r="I28">
        <f>J28-H28</f>
        <v>0</v>
      </c>
      <c r="J28">
        <f>F28*G28</f>
        <v>0</v>
      </c>
      <c r="K28">
        <v>1</v>
      </c>
      <c r="L28">
        <f>F28*K28</f>
        <v>7.4999999999999997E-2</v>
      </c>
      <c r="M28" t="s">
        <v>51</v>
      </c>
      <c r="N28">
        <v>1</v>
      </c>
      <c r="O28">
        <f>IF(N28=5,I28,0)</f>
        <v>0</v>
      </c>
      <c r="Z28">
        <f>IF(AD28=0,J28,0)</f>
        <v>0</v>
      </c>
      <c r="AA28">
        <f>IF(AD28=15,J28,0)</f>
        <v>0</v>
      </c>
      <c r="AB28">
        <f>IF(AD28=21,J28,0)</f>
        <v>0</v>
      </c>
      <c r="AD28">
        <v>12</v>
      </c>
      <c r="AE28">
        <f>G28*AG28</f>
        <v>0</v>
      </c>
      <c r="AF28">
        <f>G28*(1-AG28)</f>
        <v>0</v>
      </c>
      <c r="AG28">
        <v>1</v>
      </c>
      <c r="AM28">
        <f>F28*AE28</f>
        <v>0</v>
      </c>
      <c r="AN28">
        <f>F28*AF28</f>
        <v>0</v>
      </c>
      <c r="AO28" t="s">
        <v>52</v>
      </c>
      <c r="AP28" t="s">
        <v>53</v>
      </c>
      <c r="AQ28" s="13" t="s">
        <v>54</v>
      </c>
    </row>
    <row r="29" spans="1:43">
      <c r="D29" s="14" t="s">
        <v>83</v>
      </c>
      <c r="E29" s="14"/>
      <c r="F29" s="14">
        <v>7.4999999999999997E-2</v>
      </c>
    </row>
    <row r="30" spans="1:43">
      <c r="D30" s="14" t="s">
        <v>84</v>
      </c>
      <c r="E30" s="14"/>
      <c r="F30" s="14">
        <v>2.5000000000000001E-2</v>
      </c>
    </row>
    <row r="31" spans="1:43">
      <c r="D31" s="14" t="s">
        <v>83</v>
      </c>
      <c r="E31" s="14"/>
      <c r="F31" s="14">
        <v>7.4999999999999997E-2</v>
      </c>
    </row>
    <row r="32" spans="1:43">
      <c r="D32" s="14" t="s">
        <v>83</v>
      </c>
      <c r="E32" s="14"/>
      <c r="F32" s="14">
        <v>7.4999999999999997E-2</v>
      </c>
    </row>
    <row r="33" spans="1:43">
      <c r="D33" s="14" t="s">
        <v>83</v>
      </c>
      <c r="E33" s="14"/>
      <c r="F33" s="14">
        <v>7.4999999999999997E-2</v>
      </c>
    </row>
    <row r="34" spans="1:43">
      <c r="D34" s="14" t="s">
        <v>83</v>
      </c>
      <c r="E34" s="14"/>
      <c r="F34" s="14">
        <v>7.4999999999999997E-2</v>
      </c>
    </row>
    <row r="35" spans="1:43" ht="25.5" customHeight="1">
      <c r="C35" s="17" t="s">
        <v>62</v>
      </c>
      <c r="D35" s="66" t="s">
        <v>85</v>
      </c>
      <c r="E35" s="66"/>
      <c r="F35" s="66"/>
      <c r="G35" s="66"/>
      <c r="H35" s="66"/>
      <c r="I35" s="66"/>
      <c r="J35" s="66"/>
      <c r="K35" s="66"/>
      <c r="L35" s="66"/>
      <c r="M35" s="66"/>
    </row>
    <row r="36" spans="1:43">
      <c r="A36" s="2" t="s">
        <v>86</v>
      </c>
      <c r="C36" s="1" t="s">
        <v>87</v>
      </c>
      <c r="D36" t="s">
        <v>88</v>
      </c>
      <c r="E36" t="s">
        <v>50</v>
      </c>
      <c r="F36">
        <v>3.79</v>
      </c>
      <c r="G36">
        <v>0</v>
      </c>
      <c r="H36">
        <f>F36*AE36</f>
        <v>0</v>
      </c>
      <c r="I36">
        <f>J36-H36</f>
        <v>0</v>
      </c>
      <c r="J36">
        <f>F36*G36</f>
        <v>0</v>
      </c>
      <c r="K36">
        <v>4.1099999999999999E-3</v>
      </c>
      <c r="L36">
        <f>F36*K36</f>
        <v>1.5576899999999999E-2</v>
      </c>
      <c r="M36" t="s">
        <v>51</v>
      </c>
      <c r="N36">
        <v>1</v>
      </c>
      <c r="O36">
        <f>IF(N36=5,I36,0)</f>
        <v>0</v>
      </c>
      <c r="Z36">
        <f>IF(AD36=0,J36,0)</f>
        <v>0</v>
      </c>
      <c r="AA36">
        <f>IF(AD36=15,J36,0)</f>
        <v>0</v>
      </c>
      <c r="AB36">
        <f>IF(AD36=21,J36,0)</f>
        <v>0</v>
      </c>
      <c r="AD36">
        <v>12</v>
      </c>
      <c r="AE36">
        <f>G36*AG36</f>
        <v>0</v>
      </c>
      <c r="AF36">
        <f>G36*(1-AG36)</f>
        <v>0</v>
      </c>
      <c r="AG36">
        <v>0.26393229166666671</v>
      </c>
      <c r="AM36">
        <f>F36*AE36</f>
        <v>0</v>
      </c>
      <c r="AN36">
        <f>F36*AF36</f>
        <v>0</v>
      </c>
      <c r="AO36" t="s">
        <v>52</v>
      </c>
      <c r="AP36" t="s">
        <v>53</v>
      </c>
      <c r="AQ36" s="13" t="s">
        <v>54</v>
      </c>
    </row>
    <row r="37" spans="1:43">
      <c r="D37" s="14" t="s">
        <v>89</v>
      </c>
      <c r="E37" s="14"/>
      <c r="F37" s="14">
        <v>6.98</v>
      </c>
    </row>
    <row r="38" spans="1:43" ht="12.75" customHeight="1">
      <c r="C38" s="17" t="s">
        <v>62</v>
      </c>
      <c r="D38" s="66" t="s">
        <v>90</v>
      </c>
      <c r="E38" s="66"/>
      <c r="F38" s="66"/>
      <c r="G38" s="66"/>
      <c r="H38" s="66"/>
      <c r="I38" s="66"/>
      <c r="J38" s="66"/>
      <c r="K38" s="66"/>
      <c r="L38" s="66"/>
      <c r="M38" s="66"/>
    </row>
    <row r="39" spans="1:43">
      <c r="A39" s="2" t="s">
        <v>91</v>
      </c>
      <c r="C39" s="1" t="s">
        <v>92</v>
      </c>
      <c r="D39" t="s">
        <v>93</v>
      </c>
      <c r="E39" t="s">
        <v>50</v>
      </c>
      <c r="F39">
        <v>3.79</v>
      </c>
      <c r="G39">
        <v>0</v>
      </c>
      <c r="H39">
        <f>F39*AE39</f>
        <v>0</v>
      </c>
      <c r="I39">
        <f>J39-H39</f>
        <v>0</v>
      </c>
      <c r="J39">
        <f>F39*G39</f>
        <v>0</v>
      </c>
      <c r="K39">
        <v>5.1229999999999998E-2</v>
      </c>
      <c r="L39">
        <f>F39*K39</f>
        <v>0.19416169999999999</v>
      </c>
      <c r="M39" t="s">
        <v>51</v>
      </c>
      <c r="N39">
        <v>1</v>
      </c>
      <c r="O39">
        <f>IF(N39=5,I39,0)</f>
        <v>0</v>
      </c>
      <c r="Z39">
        <f>IF(AD39=0,J39,0)</f>
        <v>0</v>
      </c>
      <c r="AA39">
        <f>IF(AD39=15,J39,0)</f>
        <v>0</v>
      </c>
      <c r="AB39">
        <f>IF(AD39=21,J39,0)</f>
        <v>0</v>
      </c>
      <c r="AD39">
        <v>12</v>
      </c>
      <c r="AE39">
        <f>G39*AG39</f>
        <v>0</v>
      </c>
      <c r="AF39">
        <f>G39*(1-AG39)</f>
        <v>0</v>
      </c>
      <c r="AG39">
        <v>0.1741541038525963</v>
      </c>
      <c r="AM39">
        <f>F39*AE39</f>
        <v>0</v>
      </c>
      <c r="AN39">
        <f>F39*AF39</f>
        <v>0</v>
      </c>
      <c r="AO39" t="s">
        <v>52</v>
      </c>
      <c r="AP39" t="s">
        <v>53</v>
      </c>
      <c r="AQ39" s="13" t="s">
        <v>54</v>
      </c>
    </row>
    <row r="40" spans="1:43" ht="12.75" customHeight="1">
      <c r="C40" s="17" t="s">
        <v>62</v>
      </c>
      <c r="D40" s="66" t="s">
        <v>94</v>
      </c>
      <c r="E40" s="66"/>
      <c r="F40" s="66"/>
      <c r="G40" s="66"/>
      <c r="H40" s="66"/>
      <c r="I40" s="66"/>
      <c r="J40" s="66"/>
      <c r="K40" s="66"/>
      <c r="L40" s="66"/>
      <c r="M40" s="66"/>
    </row>
    <row r="41" spans="1:43">
      <c r="A41" s="2" t="s">
        <v>95</v>
      </c>
      <c r="C41" s="1" t="s">
        <v>80</v>
      </c>
      <c r="D41" t="s">
        <v>81</v>
      </c>
      <c r="E41" t="s">
        <v>82</v>
      </c>
      <c r="F41">
        <v>0.05</v>
      </c>
      <c r="G41">
        <v>0</v>
      </c>
      <c r="H41">
        <f>F41*AE41</f>
        <v>0</v>
      </c>
      <c r="I41">
        <f>J41-H41</f>
        <v>0</v>
      </c>
      <c r="J41">
        <f>F41*G41</f>
        <v>0</v>
      </c>
      <c r="K41">
        <v>1</v>
      </c>
      <c r="L41">
        <f>F41*K41</f>
        <v>0.05</v>
      </c>
      <c r="M41" t="s">
        <v>51</v>
      </c>
      <c r="N41">
        <v>1</v>
      </c>
      <c r="O41">
        <f>IF(N41=5,I41,0)</f>
        <v>0</v>
      </c>
      <c r="Z41">
        <f>IF(AD41=0,J41,0)</f>
        <v>0</v>
      </c>
      <c r="AA41">
        <f>IF(AD41=15,J41,0)</f>
        <v>0</v>
      </c>
      <c r="AB41">
        <f>IF(AD41=21,J41,0)</f>
        <v>0</v>
      </c>
      <c r="AD41">
        <v>12</v>
      </c>
      <c r="AE41">
        <f>G41*AG41</f>
        <v>0</v>
      </c>
      <c r="AF41">
        <f>G41*(1-AG41)</f>
        <v>0</v>
      </c>
      <c r="AG41">
        <v>1</v>
      </c>
      <c r="AM41">
        <f>F41*AE41</f>
        <v>0</v>
      </c>
      <c r="AN41">
        <f>F41*AF41</f>
        <v>0</v>
      </c>
      <c r="AO41" t="s">
        <v>52</v>
      </c>
      <c r="AP41" t="s">
        <v>53</v>
      </c>
      <c r="AQ41" s="13" t="s">
        <v>54</v>
      </c>
    </row>
    <row r="42" spans="1:43" ht="25.5" customHeight="1">
      <c r="C42" s="17" t="s">
        <v>62</v>
      </c>
      <c r="D42" s="66" t="s">
        <v>85</v>
      </c>
      <c r="E42" s="66"/>
      <c r="F42" s="66"/>
      <c r="G42" s="66"/>
      <c r="H42" s="66"/>
      <c r="I42" s="66"/>
      <c r="J42" s="66"/>
      <c r="K42" s="66"/>
      <c r="L42" s="66"/>
      <c r="M42" s="66"/>
    </row>
    <row r="43" spans="1:43">
      <c r="A43" s="18"/>
      <c r="B43" s="19"/>
      <c r="C43" s="19" t="s">
        <v>96</v>
      </c>
      <c r="D43" s="13" t="s">
        <v>97</v>
      </c>
      <c r="E43" s="13"/>
      <c r="F43" s="13"/>
      <c r="G43" s="13"/>
      <c r="H43" s="13">
        <f>SUM(H44:H44)</f>
        <v>0</v>
      </c>
      <c r="I43" s="13">
        <f>SUM(I44:I44)</f>
        <v>0</v>
      </c>
      <c r="J43" s="13">
        <f>H43+I43</f>
        <v>0</v>
      </c>
      <c r="K43" s="13"/>
      <c r="L43" s="13">
        <f>SUM(L44:L44)</f>
        <v>2.9569999999999999E-2</v>
      </c>
      <c r="M43" s="13"/>
      <c r="P43" s="13">
        <f>IF(Q43="PR",J43,SUM(O44:O44))</f>
        <v>0</v>
      </c>
      <c r="Q43" s="13" t="s">
        <v>46</v>
      </c>
      <c r="R43" s="13">
        <f>IF(Q43="HS",H43,0)</f>
        <v>0</v>
      </c>
      <c r="S43" s="13">
        <f>IF(Q43="HS",I43-P43,0)</f>
        <v>0</v>
      </c>
      <c r="T43" s="13">
        <f>IF(Q43="PS",H43,0)</f>
        <v>0</v>
      </c>
      <c r="U43" s="13">
        <f>IF(Q43="PS",I43-P43,0)</f>
        <v>0</v>
      </c>
      <c r="V43" s="13">
        <f>IF(Q43="MP",H43,0)</f>
        <v>0</v>
      </c>
      <c r="W43" s="13">
        <f>IF(Q43="MP",I43-P43,0)</f>
        <v>0</v>
      </c>
      <c r="X43" s="13">
        <f>IF(Q43="OM",H43,0)</f>
        <v>0</v>
      </c>
      <c r="Y43" s="13">
        <v>64</v>
      </c>
      <c r="AI43">
        <f>SUM(Z44:Z44)</f>
        <v>0</v>
      </c>
      <c r="AJ43">
        <f>SUM(AA44:AA44)</f>
        <v>0</v>
      </c>
      <c r="AK43">
        <f>SUM(AB44:AB44)</f>
        <v>0</v>
      </c>
    </row>
    <row r="44" spans="1:43">
      <c r="A44" s="2" t="s">
        <v>98</v>
      </c>
      <c r="C44" s="1" t="s">
        <v>99</v>
      </c>
      <c r="D44" t="s">
        <v>100</v>
      </c>
      <c r="E44" t="s">
        <v>101</v>
      </c>
      <c r="F44">
        <v>1</v>
      </c>
      <c r="G44">
        <v>0</v>
      </c>
      <c r="H44">
        <f>F44*AE44</f>
        <v>0</v>
      </c>
      <c r="I44">
        <f>J44-H44</f>
        <v>0</v>
      </c>
      <c r="J44">
        <f>F44*G44</f>
        <v>0</v>
      </c>
      <c r="K44">
        <v>2.9569999999999999E-2</v>
      </c>
      <c r="L44">
        <f>F44*K44</f>
        <v>2.9569999999999999E-2</v>
      </c>
      <c r="M44" t="s">
        <v>51</v>
      </c>
      <c r="N44">
        <v>1</v>
      </c>
      <c r="O44">
        <f>IF(N44=5,I44,0)</f>
        <v>0</v>
      </c>
      <c r="Z44">
        <f>IF(AD44=0,J44,0)</f>
        <v>0</v>
      </c>
      <c r="AA44">
        <f>IF(AD44=15,J44,0)</f>
        <v>0</v>
      </c>
      <c r="AB44">
        <f>IF(AD44=21,J44,0)</f>
        <v>0</v>
      </c>
      <c r="AD44">
        <v>12</v>
      </c>
      <c r="AE44">
        <f>G44*AG44</f>
        <v>0</v>
      </c>
      <c r="AF44">
        <f>G44*(1-AG44)</f>
        <v>0</v>
      </c>
      <c r="AG44">
        <v>0.64451468048359239</v>
      </c>
      <c r="AM44">
        <f>F44*AE44</f>
        <v>0</v>
      </c>
      <c r="AN44">
        <f>F44*AF44</f>
        <v>0</v>
      </c>
      <c r="AO44" t="s">
        <v>102</v>
      </c>
      <c r="AP44" t="s">
        <v>53</v>
      </c>
      <c r="AQ44" s="13" t="s">
        <v>54</v>
      </c>
    </row>
    <row r="45" spans="1:43">
      <c r="A45" s="18"/>
      <c r="B45" s="19"/>
      <c r="C45" s="19" t="s">
        <v>103</v>
      </c>
      <c r="D45" s="13" t="s">
        <v>104</v>
      </c>
      <c r="E45" s="13"/>
      <c r="F45" s="13"/>
      <c r="G45" s="13"/>
      <c r="H45" s="13">
        <f>SUM(H46:H53)</f>
        <v>0</v>
      </c>
      <c r="I45" s="13">
        <f>SUM(I46:I53)</f>
        <v>0</v>
      </c>
      <c r="J45" s="13">
        <f>H45+I45</f>
        <v>0</v>
      </c>
      <c r="K45" s="13"/>
      <c r="L45" s="13">
        <f>SUM(L46:L53)</f>
        <v>3.6280000000000001E-3</v>
      </c>
      <c r="M45" s="13"/>
      <c r="P45" s="13">
        <f>IF(Q45="PR",J45,SUM(O46:O53))</f>
        <v>0</v>
      </c>
      <c r="Q45" s="13" t="s">
        <v>105</v>
      </c>
      <c r="R45" s="13">
        <f>IF(Q45="HS",H45,0)</f>
        <v>0</v>
      </c>
      <c r="S45" s="13">
        <f>IF(Q45="HS",I45-P45,0)</f>
        <v>0</v>
      </c>
      <c r="T45" s="13">
        <f>IF(Q45="PS",H45,0)</f>
        <v>0</v>
      </c>
      <c r="U45" s="13">
        <f>IF(Q45="PS",I45-P45,0)</f>
        <v>0</v>
      </c>
      <c r="V45" s="13">
        <f>IF(Q45="MP",H45,0)</f>
        <v>0</v>
      </c>
      <c r="W45" s="13">
        <f>IF(Q45="MP",I45-P45,0)</f>
        <v>0</v>
      </c>
      <c r="X45" s="13">
        <f>IF(Q45="OM",H45,0)</f>
        <v>0</v>
      </c>
      <c r="Y45" s="13">
        <v>721</v>
      </c>
      <c r="AI45">
        <f>SUM(Z46:Z53)</f>
        <v>0</v>
      </c>
      <c r="AJ45">
        <f>SUM(AA46:AA53)</f>
        <v>0</v>
      </c>
      <c r="AK45">
        <f>SUM(AB46:AB53)</f>
        <v>0</v>
      </c>
    </row>
    <row r="46" spans="1:43">
      <c r="A46" s="2" t="s">
        <v>106</v>
      </c>
      <c r="C46" s="1" t="s">
        <v>107</v>
      </c>
      <c r="D46" t="s">
        <v>108</v>
      </c>
      <c r="E46" t="s">
        <v>101</v>
      </c>
      <c r="F46">
        <v>1</v>
      </c>
      <c r="G46">
        <v>0</v>
      </c>
      <c r="H46">
        <f>F46*AE46</f>
        <v>0</v>
      </c>
      <c r="I46">
        <f>J46-H46</f>
        <v>0</v>
      </c>
      <c r="J46">
        <f>F46*G46</f>
        <v>0</v>
      </c>
      <c r="K46">
        <v>1.2700000000000001E-3</v>
      </c>
      <c r="L46">
        <f>F46*K46</f>
        <v>1.2700000000000001E-3</v>
      </c>
      <c r="M46" t="s">
        <v>51</v>
      </c>
      <c r="N46">
        <v>1</v>
      </c>
      <c r="O46">
        <f>IF(N46=5,I46,0)</f>
        <v>0</v>
      </c>
      <c r="Z46">
        <f>IF(AD46=0,J46,0)</f>
        <v>0</v>
      </c>
      <c r="AA46">
        <f>IF(AD46=15,J46,0)</f>
        <v>0</v>
      </c>
      <c r="AB46">
        <f>IF(AD46=21,J46,0)</f>
        <v>0</v>
      </c>
      <c r="AD46">
        <v>12</v>
      </c>
      <c r="AE46">
        <f>G46*AG46</f>
        <v>0</v>
      </c>
      <c r="AF46">
        <f>G46*(1-AG46)</f>
        <v>0</v>
      </c>
      <c r="AG46">
        <v>0.96824343015214376</v>
      </c>
      <c r="AM46">
        <f>F46*AE46</f>
        <v>0</v>
      </c>
      <c r="AN46">
        <f>F46*AF46</f>
        <v>0</v>
      </c>
      <c r="AO46" t="s">
        <v>109</v>
      </c>
      <c r="AP46" t="s">
        <v>110</v>
      </c>
      <c r="AQ46" s="13" t="s">
        <v>54</v>
      </c>
    </row>
    <row r="47" spans="1:43">
      <c r="A47" s="2" t="s">
        <v>111</v>
      </c>
      <c r="C47" s="1" t="s">
        <v>112</v>
      </c>
      <c r="D47" t="s">
        <v>113</v>
      </c>
      <c r="E47" t="s">
        <v>67</v>
      </c>
      <c r="F47">
        <v>3.4</v>
      </c>
      <c r="G47">
        <v>0</v>
      </c>
      <c r="H47">
        <f>F47*AE47</f>
        <v>0</v>
      </c>
      <c r="I47">
        <f>J47-H47</f>
        <v>0</v>
      </c>
      <c r="J47">
        <f>F47*G47</f>
        <v>0</v>
      </c>
      <c r="K47">
        <v>4.6999999999999999E-4</v>
      </c>
      <c r="L47">
        <f>F47*K47</f>
        <v>1.5979999999999998E-3</v>
      </c>
      <c r="M47" t="s">
        <v>51</v>
      </c>
      <c r="N47">
        <v>1</v>
      </c>
      <c r="O47">
        <f>IF(N47=5,I47,0)</f>
        <v>0</v>
      </c>
      <c r="Z47">
        <f>IF(AD47=0,J47,0)</f>
        <v>0</v>
      </c>
      <c r="AA47">
        <f>IF(AD47=15,J47,0)</f>
        <v>0</v>
      </c>
      <c r="AB47">
        <f>IF(AD47=21,J47,0)</f>
        <v>0</v>
      </c>
      <c r="AD47">
        <v>12</v>
      </c>
      <c r="AE47">
        <f>G47*AG47</f>
        <v>0</v>
      </c>
      <c r="AF47">
        <f>G47*(1-AG47)</f>
        <v>0</v>
      </c>
      <c r="AG47">
        <v>0.34058689878076098</v>
      </c>
      <c r="AM47">
        <f>F47*AE47</f>
        <v>0</v>
      </c>
      <c r="AN47">
        <f>F47*AF47</f>
        <v>0</v>
      </c>
      <c r="AO47" t="s">
        <v>109</v>
      </c>
      <c r="AP47" t="s">
        <v>110</v>
      </c>
      <c r="AQ47" s="13" t="s">
        <v>54</v>
      </c>
    </row>
    <row r="48" spans="1:43">
      <c r="D48" s="14" t="s">
        <v>114</v>
      </c>
      <c r="E48" s="14"/>
      <c r="F48" s="14">
        <v>4.3</v>
      </c>
    </row>
    <row r="49" spans="1:43">
      <c r="D49" s="14" t="s">
        <v>114</v>
      </c>
      <c r="E49" s="14"/>
      <c r="F49" s="14">
        <v>4.3</v>
      </c>
    </row>
    <row r="50" spans="1:43">
      <c r="A50" s="2" t="s">
        <v>115</v>
      </c>
      <c r="C50" s="1" t="s">
        <v>116</v>
      </c>
      <c r="D50" t="s">
        <v>117</v>
      </c>
      <c r="E50" t="s">
        <v>67</v>
      </c>
      <c r="F50">
        <v>0.5</v>
      </c>
      <c r="G50">
        <v>0</v>
      </c>
      <c r="H50">
        <f>F50*AE50</f>
        <v>0</v>
      </c>
      <c r="I50">
        <f>J50-H50</f>
        <v>0</v>
      </c>
      <c r="J50">
        <f>F50*G50</f>
        <v>0</v>
      </c>
      <c r="K50">
        <v>1.5200000000000001E-3</v>
      </c>
      <c r="L50">
        <f>F50*K50</f>
        <v>7.6000000000000004E-4</v>
      </c>
      <c r="M50" t="s">
        <v>51</v>
      </c>
      <c r="N50">
        <v>1</v>
      </c>
      <c r="O50">
        <f>IF(N50=5,I50,0)</f>
        <v>0</v>
      </c>
      <c r="Z50">
        <f>IF(AD50=0,J50,0)</f>
        <v>0</v>
      </c>
      <c r="AA50">
        <f>IF(AD50=15,J50,0)</f>
        <v>0</v>
      </c>
      <c r="AB50">
        <f>IF(AD50=21,J50,0)</f>
        <v>0</v>
      </c>
      <c r="AD50">
        <v>12</v>
      </c>
      <c r="AE50">
        <f>G50*AG50</f>
        <v>0</v>
      </c>
      <c r="AF50">
        <f>G50*(1-AG50)</f>
        <v>0</v>
      </c>
      <c r="AG50">
        <v>0.31743667679837889</v>
      </c>
      <c r="AM50">
        <f>F50*AE50</f>
        <v>0</v>
      </c>
      <c r="AN50">
        <f>F50*AF50</f>
        <v>0</v>
      </c>
      <c r="AO50" t="s">
        <v>109</v>
      </c>
      <c r="AP50" t="s">
        <v>110</v>
      </c>
      <c r="AQ50" s="13" t="s">
        <v>54</v>
      </c>
    </row>
    <row r="51" spans="1:43">
      <c r="A51" s="2" t="s">
        <v>118</v>
      </c>
      <c r="C51" s="1" t="s">
        <v>119</v>
      </c>
      <c r="D51" t="s">
        <v>120</v>
      </c>
      <c r="E51" t="s">
        <v>101</v>
      </c>
      <c r="F51">
        <v>2</v>
      </c>
      <c r="G51">
        <v>0</v>
      </c>
      <c r="H51">
        <f>F51*AE51</f>
        <v>0</v>
      </c>
      <c r="I51">
        <f>J51-H51</f>
        <v>0</v>
      </c>
      <c r="J51">
        <f>F51*G51</f>
        <v>0</v>
      </c>
      <c r="K51">
        <v>0</v>
      </c>
      <c r="L51">
        <f>F51*K51</f>
        <v>0</v>
      </c>
      <c r="M51" t="s">
        <v>51</v>
      </c>
      <c r="N51">
        <v>1</v>
      </c>
      <c r="O51">
        <f>IF(N51=5,I51,0)</f>
        <v>0</v>
      </c>
      <c r="Z51">
        <f>IF(AD51=0,J51,0)</f>
        <v>0</v>
      </c>
      <c r="AA51">
        <f>IF(AD51=15,J51,0)</f>
        <v>0</v>
      </c>
      <c r="AB51">
        <f>IF(AD51=21,J51,0)</f>
        <v>0</v>
      </c>
      <c r="AD51">
        <v>12</v>
      </c>
      <c r="AE51">
        <f>G51*AG51</f>
        <v>0</v>
      </c>
      <c r="AF51">
        <f>G51*(1-AG51)</f>
        <v>0</v>
      </c>
      <c r="AG51">
        <v>0</v>
      </c>
      <c r="AM51">
        <f>F51*AE51</f>
        <v>0</v>
      </c>
      <c r="AN51">
        <f>F51*AF51</f>
        <v>0</v>
      </c>
      <c r="AO51" t="s">
        <v>109</v>
      </c>
      <c r="AP51" t="s">
        <v>110</v>
      </c>
      <c r="AQ51" s="13" t="s">
        <v>54</v>
      </c>
    </row>
    <row r="52" spans="1:43">
      <c r="A52" s="2" t="s">
        <v>121</v>
      </c>
      <c r="C52" s="1" t="s">
        <v>122</v>
      </c>
      <c r="D52" t="s">
        <v>123</v>
      </c>
      <c r="E52" t="s">
        <v>67</v>
      </c>
      <c r="F52">
        <v>3.4</v>
      </c>
      <c r="G52">
        <v>0</v>
      </c>
      <c r="H52">
        <f>F52*AE52</f>
        <v>0</v>
      </c>
      <c r="I52">
        <f>J52-H52</f>
        <v>0</v>
      </c>
      <c r="J52">
        <f>F52*G52</f>
        <v>0</v>
      </c>
      <c r="K52">
        <v>0</v>
      </c>
      <c r="L52">
        <f>F52*K52</f>
        <v>0</v>
      </c>
      <c r="M52" t="s">
        <v>51</v>
      </c>
      <c r="N52">
        <v>1</v>
      </c>
      <c r="O52">
        <f>IF(N52=5,I52,0)</f>
        <v>0</v>
      </c>
      <c r="Z52">
        <f>IF(AD52=0,J52,0)</f>
        <v>0</v>
      </c>
      <c r="AA52">
        <f>IF(AD52=15,J52,0)</f>
        <v>0</v>
      </c>
      <c r="AB52">
        <f>IF(AD52=21,J52,0)</f>
        <v>0</v>
      </c>
      <c r="AD52">
        <v>12</v>
      </c>
      <c r="AE52">
        <f>G52*AG52</f>
        <v>0</v>
      </c>
      <c r="AF52">
        <f>G52*(1-AG52)</f>
        <v>0</v>
      </c>
      <c r="AG52">
        <v>2.9225352112676059E-2</v>
      </c>
      <c r="AM52">
        <f>F52*AE52</f>
        <v>0</v>
      </c>
      <c r="AN52">
        <f>F52*AF52</f>
        <v>0</v>
      </c>
      <c r="AO52" t="s">
        <v>109</v>
      </c>
      <c r="AP52" t="s">
        <v>110</v>
      </c>
      <c r="AQ52" s="13" t="s">
        <v>54</v>
      </c>
    </row>
    <row r="53" spans="1:43">
      <c r="A53" s="2" t="s">
        <v>124</v>
      </c>
      <c r="C53" s="1" t="s">
        <v>125</v>
      </c>
      <c r="D53" t="s">
        <v>126</v>
      </c>
      <c r="E53" t="s">
        <v>82</v>
      </c>
      <c r="F53">
        <v>3.5999999999999999E-3</v>
      </c>
      <c r="G53">
        <v>0</v>
      </c>
      <c r="H53">
        <f>F53*AE53</f>
        <v>0</v>
      </c>
      <c r="I53">
        <f>J53-H53</f>
        <v>0</v>
      </c>
      <c r="J53">
        <f>F53*G53</f>
        <v>0</v>
      </c>
      <c r="K53">
        <v>0</v>
      </c>
      <c r="L53">
        <f>F53*K53</f>
        <v>0</v>
      </c>
      <c r="M53" t="s">
        <v>51</v>
      </c>
      <c r="N53">
        <v>5</v>
      </c>
      <c r="O53">
        <f>IF(N53=5,I53,0)</f>
        <v>0</v>
      </c>
      <c r="Z53">
        <f>IF(AD53=0,J53,0)</f>
        <v>0</v>
      </c>
      <c r="AA53">
        <f>IF(AD53=15,J53,0)</f>
        <v>0</v>
      </c>
      <c r="AB53">
        <f>IF(AD53=21,J53,0)</f>
        <v>0</v>
      </c>
      <c r="AD53">
        <v>12</v>
      </c>
      <c r="AE53">
        <f>G53*AG53</f>
        <v>0</v>
      </c>
      <c r="AF53">
        <f>G53*(1-AG53)</f>
        <v>0</v>
      </c>
      <c r="AG53">
        <v>0</v>
      </c>
      <c r="AM53">
        <f>F53*AE53</f>
        <v>0</v>
      </c>
      <c r="AN53">
        <f>F53*AF53</f>
        <v>0</v>
      </c>
      <c r="AO53" t="s">
        <v>109</v>
      </c>
      <c r="AP53" t="s">
        <v>110</v>
      </c>
      <c r="AQ53" s="13" t="s">
        <v>54</v>
      </c>
    </row>
    <row r="54" spans="1:43">
      <c r="A54" s="18"/>
      <c r="B54" s="19"/>
      <c r="C54" s="19" t="s">
        <v>127</v>
      </c>
      <c r="D54" s="13" t="s">
        <v>128</v>
      </c>
      <c r="E54" s="13"/>
      <c r="F54" s="13"/>
      <c r="G54" s="13"/>
      <c r="H54" s="13">
        <f>SUM(H55:H64)</f>
        <v>0</v>
      </c>
      <c r="I54" s="13">
        <f>SUM(I55:I64)</f>
        <v>0</v>
      </c>
      <c r="J54" s="13">
        <f>H54+I54</f>
        <v>0</v>
      </c>
      <c r="K54" s="13"/>
      <c r="L54" s="13">
        <f>SUM(L55:L64)</f>
        <v>2.8094000000000001E-2</v>
      </c>
      <c r="M54" s="13"/>
      <c r="P54" s="13">
        <f>IF(Q54="PR",J54,SUM(O55:O64))</f>
        <v>0</v>
      </c>
      <c r="Q54" s="13" t="s">
        <v>105</v>
      </c>
      <c r="R54" s="13">
        <f>IF(Q54="HS",H54,0)</f>
        <v>0</v>
      </c>
      <c r="S54" s="13">
        <f>IF(Q54="HS",I54-P54,0)</f>
        <v>0</v>
      </c>
      <c r="T54" s="13">
        <f>IF(Q54="PS",H54,0)</f>
        <v>0</v>
      </c>
      <c r="U54" s="13">
        <f>IF(Q54="PS",I54-P54,0)</f>
        <v>0</v>
      </c>
      <c r="V54" s="13">
        <f>IF(Q54="MP",H54,0)</f>
        <v>0</v>
      </c>
      <c r="W54" s="13">
        <f>IF(Q54="MP",I54-P54,0)</f>
        <v>0</v>
      </c>
      <c r="X54" s="13">
        <f>IF(Q54="OM",H54,0)</f>
        <v>0</v>
      </c>
      <c r="Y54" s="13">
        <v>722</v>
      </c>
      <c r="AI54">
        <f>SUM(Z55:Z64)</f>
        <v>0</v>
      </c>
      <c r="AJ54">
        <f>SUM(AA55:AA64)</f>
        <v>0</v>
      </c>
      <c r="AK54">
        <f>SUM(AB55:AB64)</f>
        <v>0</v>
      </c>
    </row>
    <row r="55" spans="1:43">
      <c r="A55" s="2" t="s">
        <v>129</v>
      </c>
      <c r="C55" s="1" t="s">
        <v>130</v>
      </c>
      <c r="D55" t="s">
        <v>131</v>
      </c>
      <c r="E55" t="s">
        <v>67</v>
      </c>
      <c r="F55">
        <v>6.7</v>
      </c>
      <c r="G55">
        <v>0</v>
      </c>
      <c r="H55">
        <f>F55*AE55</f>
        <v>0</v>
      </c>
      <c r="I55">
        <f>J55-H55</f>
        <v>0</v>
      </c>
      <c r="J55">
        <f>F55*G55</f>
        <v>0</v>
      </c>
      <c r="K55">
        <v>4.0099999999999997E-3</v>
      </c>
      <c r="L55">
        <f>F55*K55</f>
        <v>2.6866999999999999E-2</v>
      </c>
      <c r="M55" t="s">
        <v>51</v>
      </c>
      <c r="N55">
        <v>1</v>
      </c>
      <c r="O55">
        <f>IF(N55=5,I55,0)</f>
        <v>0</v>
      </c>
      <c r="Z55">
        <f>IF(AD55=0,J55,0)</f>
        <v>0</v>
      </c>
      <c r="AA55">
        <f>IF(AD55=15,J55,0)</f>
        <v>0</v>
      </c>
      <c r="AB55">
        <f>IF(AD55=21,J55,0)</f>
        <v>0</v>
      </c>
      <c r="AD55">
        <v>12</v>
      </c>
      <c r="AE55">
        <f>G55*AG55</f>
        <v>0</v>
      </c>
      <c r="AF55">
        <f>G55*(1-AG55)</f>
        <v>0</v>
      </c>
      <c r="AG55">
        <v>0.24177377892030849</v>
      </c>
      <c r="AM55">
        <f>F55*AE55</f>
        <v>0</v>
      </c>
      <c r="AN55">
        <f>F55*AF55</f>
        <v>0</v>
      </c>
      <c r="AO55" t="s">
        <v>132</v>
      </c>
      <c r="AP55" t="s">
        <v>110</v>
      </c>
      <c r="AQ55" s="13" t="s">
        <v>54</v>
      </c>
    </row>
    <row r="56" spans="1:43">
      <c r="D56" s="14" t="s">
        <v>133</v>
      </c>
      <c r="E56" s="14"/>
      <c r="F56" s="14">
        <v>6.4</v>
      </c>
    </row>
    <row r="57" spans="1:43">
      <c r="D57" s="14" t="s">
        <v>134</v>
      </c>
      <c r="E57" s="14"/>
      <c r="F57" s="14">
        <v>5.9</v>
      </c>
    </row>
    <row r="58" spans="1:43">
      <c r="D58" s="14" t="s">
        <v>135</v>
      </c>
      <c r="E58" s="14"/>
      <c r="F58" s="14">
        <v>9.4</v>
      </c>
    </row>
    <row r="59" spans="1:43">
      <c r="A59" s="2" t="s">
        <v>136</v>
      </c>
      <c r="C59" s="1" t="s">
        <v>137</v>
      </c>
      <c r="D59" t="s">
        <v>138</v>
      </c>
      <c r="E59" t="s">
        <v>67</v>
      </c>
      <c r="F59">
        <v>6.7</v>
      </c>
      <c r="G59">
        <v>0</v>
      </c>
      <c r="H59">
        <f>F59*AE59</f>
        <v>0</v>
      </c>
      <c r="I59">
        <f>J59-H59</f>
        <v>0</v>
      </c>
      <c r="J59">
        <f>F59*G59</f>
        <v>0</v>
      </c>
      <c r="K59">
        <v>1.0000000000000001E-5</v>
      </c>
      <c r="L59">
        <f>F59*K59</f>
        <v>6.7000000000000002E-5</v>
      </c>
      <c r="M59" t="s">
        <v>51</v>
      </c>
      <c r="N59">
        <v>1</v>
      </c>
      <c r="O59">
        <f>IF(N59=5,I59,0)</f>
        <v>0</v>
      </c>
      <c r="Z59">
        <f>IF(AD59=0,J59,0)</f>
        <v>0</v>
      </c>
      <c r="AA59">
        <f>IF(AD59=15,J59,0)</f>
        <v>0</v>
      </c>
      <c r="AB59">
        <f>IF(AD59=21,J59,0)</f>
        <v>0</v>
      </c>
      <c r="AD59">
        <v>12</v>
      </c>
      <c r="AE59">
        <f>G59*AG59</f>
        <v>0</v>
      </c>
      <c r="AF59">
        <f>G59*(1-AG59)</f>
        <v>0</v>
      </c>
      <c r="AG59">
        <v>0.17068343229712429</v>
      </c>
      <c r="AM59">
        <f>F59*AE59</f>
        <v>0</v>
      </c>
      <c r="AN59">
        <f>F59*AF59</f>
        <v>0</v>
      </c>
      <c r="AO59" t="s">
        <v>132</v>
      </c>
      <c r="AP59" t="s">
        <v>110</v>
      </c>
      <c r="AQ59" s="13" t="s">
        <v>54</v>
      </c>
    </row>
    <row r="60" spans="1:43" ht="12.75" customHeight="1">
      <c r="C60" s="17" t="s">
        <v>62</v>
      </c>
      <c r="D60" s="66" t="s">
        <v>139</v>
      </c>
      <c r="E60" s="66"/>
      <c r="F60" s="66"/>
      <c r="G60" s="66"/>
      <c r="H60" s="66"/>
      <c r="I60" s="66"/>
      <c r="J60" s="66"/>
      <c r="K60" s="66"/>
      <c r="L60" s="66"/>
      <c r="M60" s="66"/>
    </row>
    <row r="61" spans="1:43">
      <c r="A61" s="2" t="s">
        <v>140</v>
      </c>
      <c r="C61" s="1" t="s">
        <v>141</v>
      </c>
      <c r="D61" t="s">
        <v>142</v>
      </c>
      <c r="E61" t="s">
        <v>101</v>
      </c>
      <c r="F61">
        <v>5</v>
      </c>
      <c r="G61">
        <v>0</v>
      </c>
      <c r="H61">
        <f>F61*AE61</f>
        <v>0</v>
      </c>
      <c r="I61">
        <f>J61-H61</f>
        <v>0</v>
      </c>
      <c r="J61">
        <f>F61*G61</f>
        <v>0</v>
      </c>
      <c r="K61">
        <v>1.8000000000000001E-4</v>
      </c>
      <c r="L61">
        <f>F61*K61</f>
        <v>9.0000000000000008E-4</v>
      </c>
      <c r="M61" t="s">
        <v>51</v>
      </c>
      <c r="N61">
        <v>1</v>
      </c>
      <c r="O61">
        <f>IF(N61=5,I61,0)</f>
        <v>0</v>
      </c>
      <c r="Z61">
        <f>IF(AD61=0,J61,0)</f>
        <v>0</v>
      </c>
      <c r="AA61">
        <f>IF(AD61=15,J61,0)</f>
        <v>0</v>
      </c>
      <c r="AB61">
        <f>IF(AD61=21,J61,0)</f>
        <v>0</v>
      </c>
      <c r="AD61">
        <v>12</v>
      </c>
      <c r="AE61">
        <f>G61*AG61</f>
        <v>0</v>
      </c>
      <c r="AF61">
        <f>G61*(1-AG61)</f>
        <v>0</v>
      </c>
      <c r="AG61">
        <v>0.37733720879788302</v>
      </c>
      <c r="AM61">
        <f>F61*AE61</f>
        <v>0</v>
      </c>
      <c r="AN61">
        <f>F61*AF61</f>
        <v>0</v>
      </c>
      <c r="AO61" t="s">
        <v>132</v>
      </c>
      <c r="AP61" t="s">
        <v>110</v>
      </c>
      <c r="AQ61" s="13" t="s">
        <v>54</v>
      </c>
    </row>
    <row r="62" spans="1:43">
      <c r="A62" s="2" t="s">
        <v>143</v>
      </c>
      <c r="C62" s="1" t="s">
        <v>144</v>
      </c>
      <c r="D62" t="s">
        <v>145</v>
      </c>
      <c r="E62" t="s">
        <v>101</v>
      </c>
      <c r="F62">
        <v>2</v>
      </c>
      <c r="G62">
        <v>0</v>
      </c>
      <c r="H62">
        <f>F62*AE62</f>
        <v>0</v>
      </c>
      <c r="I62">
        <f>J62-H62</f>
        <v>0</v>
      </c>
      <c r="J62">
        <f>F62*G62</f>
        <v>0</v>
      </c>
      <c r="K62">
        <v>1.2999999999999999E-4</v>
      </c>
      <c r="L62">
        <f>F62*K62</f>
        <v>2.5999999999999998E-4</v>
      </c>
      <c r="M62" t="s">
        <v>51</v>
      </c>
      <c r="N62">
        <v>1</v>
      </c>
      <c r="O62">
        <f>IF(N62=5,I62,0)</f>
        <v>0</v>
      </c>
      <c r="Z62">
        <f>IF(AD62=0,J62,0)</f>
        <v>0</v>
      </c>
      <c r="AA62">
        <f>IF(AD62=15,J62,0)</f>
        <v>0</v>
      </c>
      <c r="AB62">
        <f>IF(AD62=21,J62,0)</f>
        <v>0</v>
      </c>
      <c r="AD62">
        <v>12</v>
      </c>
      <c r="AE62">
        <f>G62*AG62</f>
        <v>0</v>
      </c>
      <c r="AF62">
        <f>G62*(1-AG62)</f>
        <v>0</v>
      </c>
      <c r="AG62">
        <v>0.71827496149467618</v>
      </c>
      <c r="AM62">
        <f>F62*AE62</f>
        <v>0</v>
      </c>
      <c r="AN62">
        <f>F62*AF62</f>
        <v>0</v>
      </c>
      <c r="AO62" t="s">
        <v>132</v>
      </c>
      <c r="AP62" t="s">
        <v>110</v>
      </c>
      <c r="AQ62" s="13" t="s">
        <v>54</v>
      </c>
    </row>
    <row r="63" spans="1:43">
      <c r="A63" s="2" t="s">
        <v>146</v>
      </c>
      <c r="C63" s="1" t="s">
        <v>147</v>
      </c>
      <c r="D63" t="s">
        <v>148</v>
      </c>
      <c r="E63" t="s">
        <v>67</v>
      </c>
      <c r="F63">
        <v>6.7</v>
      </c>
      <c r="G63">
        <v>0</v>
      </c>
      <c r="H63">
        <f>F63*AE63</f>
        <v>0</v>
      </c>
      <c r="I63">
        <f>J63-H63</f>
        <v>0</v>
      </c>
      <c r="J63">
        <f>F63*G63</f>
        <v>0</v>
      </c>
      <c r="K63">
        <v>0</v>
      </c>
      <c r="L63">
        <f>F63*K63</f>
        <v>0</v>
      </c>
      <c r="M63" t="s">
        <v>51</v>
      </c>
      <c r="N63">
        <v>1</v>
      </c>
      <c r="O63">
        <f>IF(N63=5,I63,0)</f>
        <v>0</v>
      </c>
      <c r="Z63">
        <f>IF(AD63=0,J63,0)</f>
        <v>0</v>
      </c>
      <c r="AA63">
        <f>IF(AD63=15,J63,0)</f>
        <v>0</v>
      </c>
      <c r="AB63">
        <f>IF(AD63=21,J63,0)</f>
        <v>0</v>
      </c>
      <c r="AD63">
        <v>12</v>
      </c>
      <c r="AE63">
        <f>G63*AG63</f>
        <v>0</v>
      </c>
      <c r="AF63">
        <f>G63*(1-AG63)</f>
        <v>0</v>
      </c>
      <c r="AG63">
        <v>1.5294117647058819E-2</v>
      </c>
      <c r="AM63">
        <f>F63*AE63</f>
        <v>0</v>
      </c>
      <c r="AN63">
        <f>F63*AF63</f>
        <v>0</v>
      </c>
      <c r="AO63" t="s">
        <v>132</v>
      </c>
      <c r="AP63" t="s">
        <v>110</v>
      </c>
      <c r="AQ63" s="13" t="s">
        <v>54</v>
      </c>
    </row>
    <row r="64" spans="1:43">
      <c r="A64" s="2" t="s">
        <v>149</v>
      </c>
      <c r="C64" s="1" t="s">
        <v>150</v>
      </c>
      <c r="D64" t="s">
        <v>151</v>
      </c>
      <c r="E64" t="s">
        <v>82</v>
      </c>
      <c r="F64">
        <v>2.81E-2</v>
      </c>
      <c r="G64">
        <v>0</v>
      </c>
      <c r="H64">
        <f>F64*AE64</f>
        <v>0</v>
      </c>
      <c r="I64">
        <f>J64-H64</f>
        <v>0</v>
      </c>
      <c r="J64">
        <f>F64*G64</f>
        <v>0</v>
      </c>
      <c r="K64">
        <v>0</v>
      </c>
      <c r="L64">
        <f>F64*K64</f>
        <v>0</v>
      </c>
      <c r="M64" t="s">
        <v>51</v>
      </c>
      <c r="N64">
        <v>5</v>
      </c>
      <c r="O64">
        <f>IF(N64=5,I64,0)</f>
        <v>0</v>
      </c>
      <c r="Z64">
        <f>IF(AD64=0,J64,0)</f>
        <v>0</v>
      </c>
      <c r="AA64">
        <f>IF(AD64=15,J64,0)</f>
        <v>0</v>
      </c>
      <c r="AB64">
        <f>IF(AD64=21,J64,0)</f>
        <v>0</v>
      </c>
      <c r="AD64">
        <v>12</v>
      </c>
      <c r="AE64">
        <f>G64*AG64</f>
        <v>0</v>
      </c>
      <c r="AF64">
        <f>G64*(1-AG64)</f>
        <v>0</v>
      </c>
      <c r="AG64">
        <v>0</v>
      </c>
      <c r="AM64">
        <f>F64*AE64</f>
        <v>0</v>
      </c>
      <c r="AN64">
        <f>F64*AF64</f>
        <v>0</v>
      </c>
      <c r="AO64" t="s">
        <v>132</v>
      </c>
      <c r="AP64" t="s">
        <v>110</v>
      </c>
      <c r="AQ64" s="13" t="s">
        <v>54</v>
      </c>
    </row>
    <row r="65" spans="1:43">
      <c r="A65" s="18"/>
      <c r="B65" s="19"/>
      <c r="C65" s="19" t="s">
        <v>152</v>
      </c>
      <c r="D65" s="13" t="s">
        <v>153</v>
      </c>
      <c r="E65" s="13"/>
      <c r="F65" s="13"/>
      <c r="G65" s="13"/>
      <c r="H65" s="13">
        <f>SUM(H66:H90)</f>
        <v>0</v>
      </c>
      <c r="I65" s="13">
        <f>SUM(I66:I90)</f>
        <v>0</v>
      </c>
      <c r="J65" s="13">
        <f>H65+I65</f>
        <v>0</v>
      </c>
      <c r="K65" s="13"/>
      <c r="L65" s="13">
        <f>SUM(L66:L90)</f>
        <v>0.50666000000000011</v>
      </c>
      <c r="M65" s="13"/>
      <c r="P65" s="13">
        <f>IF(Q65="PR",J65,SUM(O66:O90))</f>
        <v>0</v>
      </c>
      <c r="Q65" s="13" t="s">
        <v>105</v>
      </c>
      <c r="R65" s="13">
        <f>IF(Q65="HS",H65,0)</f>
        <v>0</v>
      </c>
      <c r="S65" s="13">
        <f>IF(Q65="HS",I65-P65,0)</f>
        <v>0</v>
      </c>
      <c r="T65" s="13">
        <f>IF(Q65="PS",H65,0)</f>
        <v>0</v>
      </c>
      <c r="U65" s="13">
        <f>IF(Q65="PS",I65-P65,0)</f>
        <v>0</v>
      </c>
      <c r="V65" s="13">
        <f>IF(Q65="MP",H65,0)</f>
        <v>0</v>
      </c>
      <c r="W65" s="13">
        <f>IF(Q65="MP",I65-P65,0)</f>
        <v>0</v>
      </c>
      <c r="X65" s="13">
        <f>IF(Q65="OM",H65,0)</f>
        <v>0</v>
      </c>
      <c r="Y65" s="13">
        <v>725</v>
      </c>
      <c r="AI65">
        <f>SUM(Z66:Z90)</f>
        <v>0</v>
      </c>
      <c r="AJ65">
        <f>SUM(AA66:AA90)</f>
        <v>0</v>
      </c>
      <c r="AK65">
        <f>SUM(AB66:AB90)</f>
        <v>0</v>
      </c>
    </row>
    <row r="66" spans="1:43">
      <c r="A66" s="2" t="s">
        <v>154</v>
      </c>
      <c r="C66" s="1" t="s">
        <v>155</v>
      </c>
      <c r="D66" t="s">
        <v>156</v>
      </c>
      <c r="E66" t="s">
        <v>101</v>
      </c>
      <c r="F66">
        <v>1</v>
      </c>
      <c r="G66">
        <v>0</v>
      </c>
      <c r="H66">
        <f>F66*AE66</f>
        <v>0</v>
      </c>
      <c r="I66">
        <f>J66-H66</f>
        <v>0</v>
      </c>
      <c r="J66">
        <f>F66*G66</f>
        <v>0</v>
      </c>
      <c r="K66">
        <v>0</v>
      </c>
      <c r="L66">
        <f>F66*K66</f>
        <v>0</v>
      </c>
      <c r="M66" t="s">
        <v>51</v>
      </c>
      <c r="N66">
        <v>1</v>
      </c>
      <c r="O66">
        <f>IF(N66=5,I66,0)</f>
        <v>0</v>
      </c>
      <c r="Z66">
        <f>IF(AD66=0,J66,0)</f>
        <v>0</v>
      </c>
      <c r="AA66">
        <f>IF(AD66=15,J66,0)</f>
        <v>0</v>
      </c>
      <c r="AB66">
        <f>IF(AD66=21,J66,0)</f>
        <v>0</v>
      </c>
      <c r="AD66">
        <v>12</v>
      </c>
      <c r="AE66">
        <f>G66*AG66</f>
        <v>0</v>
      </c>
      <c r="AF66">
        <f>G66*(1-AG66)</f>
        <v>0</v>
      </c>
      <c r="AG66">
        <v>0.86802803738317758</v>
      </c>
      <c r="AM66">
        <f>F66*AE66</f>
        <v>0</v>
      </c>
      <c r="AN66">
        <f>F66*AF66</f>
        <v>0</v>
      </c>
      <c r="AO66" t="s">
        <v>157</v>
      </c>
      <c r="AP66" t="s">
        <v>110</v>
      </c>
      <c r="AQ66" s="13" t="s">
        <v>54</v>
      </c>
    </row>
    <row r="67" spans="1:43">
      <c r="A67" s="2" t="s">
        <v>158</v>
      </c>
      <c r="C67" s="1" t="s">
        <v>159</v>
      </c>
      <c r="D67" t="s">
        <v>160</v>
      </c>
      <c r="E67" t="s">
        <v>161</v>
      </c>
      <c r="F67">
        <v>1</v>
      </c>
      <c r="G67">
        <v>0</v>
      </c>
      <c r="H67">
        <f>F67*AE67</f>
        <v>0</v>
      </c>
      <c r="I67">
        <f>J67-H67</f>
        <v>0</v>
      </c>
      <c r="J67">
        <f>F67*G67</f>
        <v>0</v>
      </c>
      <c r="K67">
        <v>1.7010000000000001E-2</v>
      </c>
      <c r="L67">
        <f>F67*K67</f>
        <v>1.7010000000000001E-2</v>
      </c>
      <c r="M67" t="s">
        <v>51</v>
      </c>
      <c r="N67">
        <v>1</v>
      </c>
      <c r="O67">
        <f>IF(N67=5,I67,0)</f>
        <v>0</v>
      </c>
      <c r="Z67">
        <f>IF(AD67=0,J67,0)</f>
        <v>0</v>
      </c>
      <c r="AA67">
        <f>IF(AD67=15,J67,0)</f>
        <v>0</v>
      </c>
      <c r="AB67">
        <f>IF(AD67=21,J67,0)</f>
        <v>0</v>
      </c>
      <c r="AD67">
        <v>12</v>
      </c>
      <c r="AE67">
        <f>G67*AG67</f>
        <v>0</v>
      </c>
      <c r="AF67">
        <f>G67*(1-AG67)</f>
        <v>0</v>
      </c>
      <c r="AG67">
        <v>0.78475862068965518</v>
      </c>
      <c r="AM67">
        <f>F67*AE67</f>
        <v>0</v>
      </c>
      <c r="AN67">
        <f>F67*AF67</f>
        <v>0</v>
      </c>
      <c r="AO67" t="s">
        <v>157</v>
      </c>
      <c r="AP67" t="s">
        <v>110</v>
      </c>
      <c r="AQ67" s="13" t="s">
        <v>54</v>
      </c>
    </row>
    <row r="68" spans="1:43" ht="12.75" customHeight="1">
      <c r="C68" s="17" t="s">
        <v>62</v>
      </c>
      <c r="D68" s="66" t="s">
        <v>162</v>
      </c>
      <c r="E68" s="66"/>
      <c r="F68" s="66"/>
      <c r="G68" s="66"/>
      <c r="H68" s="66"/>
      <c r="I68" s="66"/>
      <c r="J68" s="66"/>
      <c r="K68" s="66"/>
      <c r="L68" s="66"/>
      <c r="M68" s="66"/>
    </row>
    <row r="69" spans="1:43">
      <c r="A69" s="2" t="s">
        <v>163</v>
      </c>
      <c r="C69" s="1" t="s">
        <v>164</v>
      </c>
      <c r="D69" t="s">
        <v>165</v>
      </c>
      <c r="E69" t="s">
        <v>101</v>
      </c>
      <c r="F69">
        <v>1</v>
      </c>
      <c r="G69">
        <v>0</v>
      </c>
      <c r="H69">
        <f>F69*AE69</f>
        <v>0</v>
      </c>
      <c r="I69">
        <f>J69-H69</f>
        <v>0</v>
      </c>
      <c r="J69">
        <f>F69*G69</f>
        <v>0</v>
      </c>
      <c r="K69">
        <v>1.933E-2</v>
      </c>
      <c r="L69">
        <f>F69*K69</f>
        <v>1.933E-2</v>
      </c>
      <c r="M69" t="s">
        <v>51</v>
      </c>
      <c r="N69">
        <v>1</v>
      </c>
      <c r="O69">
        <f>IF(N69=5,I69,0)</f>
        <v>0</v>
      </c>
      <c r="Z69">
        <f>IF(AD69=0,J69,0)</f>
        <v>0</v>
      </c>
      <c r="AA69">
        <f>IF(AD69=15,J69,0)</f>
        <v>0</v>
      </c>
      <c r="AB69">
        <f>IF(AD69=21,J69,0)</f>
        <v>0</v>
      </c>
      <c r="AD69">
        <v>12</v>
      </c>
      <c r="AE69">
        <f>G69*AG69</f>
        <v>0</v>
      </c>
      <c r="AF69">
        <f>G69*(1-AG69)</f>
        <v>0</v>
      </c>
      <c r="AG69">
        <v>0</v>
      </c>
      <c r="AM69">
        <f>F69*AE69</f>
        <v>0</v>
      </c>
      <c r="AN69">
        <f>F69*AF69</f>
        <v>0</v>
      </c>
      <c r="AO69" t="s">
        <v>157</v>
      </c>
      <c r="AP69" t="s">
        <v>110</v>
      </c>
      <c r="AQ69" s="13" t="s">
        <v>54</v>
      </c>
    </row>
    <row r="70" spans="1:43">
      <c r="A70" s="2" t="s">
        <v>166</v>
      </c>
      <c r="C70" s="1" t="s">
        <v>167</v>
      </c>
      <c r="D70" t="s">
        <v>168</v>
      </c>
      <c r="E70" t="s">
        <v>101</v>
      </c>
      <c r="F70">
        <v>1</v>
      </c>
      <c r="G70">
        <v>0</v>
      </c>
      <c r="H70">
        <f>F70*AE70</f>
        <v>0</v>
      </c>
      <c r="I70">
        <f>J70-H70</f>
        <v>0</v>
      </c>
      <c r="J70">
        <f>F70*G70</f>
        <v>0</v>
      </c>
      <c r="K70">
        <v>3.1870000000000002E-2</v>
      </c>
      <c r="L70">
        <f>F70*K70</f>
        <v>3.1870000000000002E-2</v>
      </c>
      <c r="M70" t="s">
        <v>51</v>
      </c>
      <c r="N70">
        <v>1</v>
      </c>
      <c r="O70">
        <f>IF(N70=5,I70,0)</f>
        <v>0</v>
      </c>
      <c r="Z70">
        <f>IF(AD70=0,J70,0)</f>
        <v>0</v>
      </c>
      <c r="AA70">
        <f>IF(AD70=15,J70,0)</f>
        <v>0</v>
      </c>
      <c r="AB70">
        <f>IF(AD70=21,J70,0)</f>
        <v>0</v>
      </c>
      <c r="AD70">
        <v>12</v>
      </c>
      <c r="AE70">
        <f>G70*AG70</f>
        <v>0</v>
      </c>
      <c r="AF70">
        <f>G70*(1-AG70)</f>
        <v>0</v>
      </c>
      <c r="AG70">
        <v>0</v>
      </c>
      <c r="AM70">
        <f>F70*AE70</f>
        <v>0</v>
      </c>
      <c r="AN70">
        <f>F70*AF70</f>
        <v>0</v>
      </c>
      <c r="AO70" t="s">
        <v>157</v>
      </c>
      <c r="AP70" t="s">
        <v>110</v>
      </c>
      <c r="AQ70" s="13" t="s">
        <v>54</v>
      </c>
    </row>
    <row r="71" spans="1:43">
      <c r="A71" s="2" t="s">
        <v>169</v>
      </c>
      <c r="C71" s="1" t="s">
        <v>170</v>
      </c>
      <c r="D71" t="s">
        <v>171</v>
      </c>
      <c r="E71" t="s">
        <v>101</v>
      </c>
      <c r="F71">
        <v>1</v>
      </c>
      <c r="G71">
        <v>0</v>
      </c>
      <c r="H71">
        <f>F71*AE71</f>
        <v>0</v>
      </c>
      <c r="I71">
        <f>J71-H71</f>
        <v>0</v>
      </c>
      <c r="J71">
        <f>F71*G71</f>
        <v>0</v>
      </c>
      <c r="K71">
        <v>0.38567000000000001</v>
      </c>
      <c r="L71">
        <f>F71*K71</f>
        <v>0.38567000000000001</v>
      </c>
      <c r="M71" t="s">
        <v>51</v>
      </c>
      <c r="N71">
        <v>1</v>
      </c>
      <c r="O71">
        <f>IF(N71=5,I71,0)</f>
        <v>0</v>
      </c>
      <c r="Z71">
        <f>IF(AD71=0,J71,0)</f>
        <v>0</v>
      </c>
      <c r="AA71">
        <f>IF(AD71=15,J71,0)</f>
        <v>0</v>
      </c>
      <c r="AB71">
        <f>IF(AD71=21,J71,0)</f>
        <v>0</v>
      </c>
      <c r="AD71">
        <v>12</v>
      </c>
      <c r="AE71">
        <f>G71*AG71</f>
        <v>0</v>
      </c>
      <c r="AF71">
        <f>G71*(1-AG71)</f>
        <v>0</v>
      </c>
      <c r="AG71">
        <v>1.9678749233249169E-2</v>
      </c>
      <c r="AM71">
        <f>F71*AE71</f>
        <v>0</v>
      </c>
      <c r="AN71">
        <f>F71*AF71</f>
        <v>0</v>
      </c>
      <c r="AO71" t="s">
        <v>157</v>
      </c>
      <c r="AP71" t="s">
        <v>110</v>
      </c>
      <c r="AQ71" s="13" t="s">
        <v>54</v>
      </c>
    </row>
    <row r="72" spans="1:43">
      <c r="A72" s="2" t="s">
        <v>172</v>
      </c>
      <c r="C72" s="1" t="s">
        <v>173</v>
      </c>
      <c r="D72" t="s">
        <v>174</v>
      </c>
      <c r="E72" t="s">
        <v>101</v>
      </c>
      <c r="F72">
        <v>1</v>
      </c>
      <c r="G72">
        <v>0</v>
      </c>
      <c r="H72">
        <f>F72*AE72</f>
        <v>0</v>
      </c>
      <c r="I72">
        <f>J72-H72</f>
        <v>0</v>
      </c>
      <c r="J72">
        <f>F72*G72</f>
        <v>0</v>
      </c>
      <c r="K72">
        <v>1.57E-3</v>
      </c>
      <c r="L72">
        <f>F72*K72</f>
        <v>1.57E-3</v>
      </c>
      <c r="M72" t="s">
        <v>51</v>
      </c>
      <c r="N72">
        <v>1</v>
      </c>
      <c r="O72">
        <f>IF(N72=5,I72,0)</f>
        <v>0</v>
      </c>
      <c r="Z72">
        <f>IF(AD72=0,J72,0)</f>
        <v>0</v>
      </c>
      <c r="AA72">
        <f>IF(AD72=15,J72,0)</f>
        <v>0</v>
      </c>
      <c r="AB72">
        <f>IF(AD72=21,J72,0)</f>
        <v>0</v>
      </c>
      <c r="AD72">
        <v>12</v>
      </c>
      <c r="AE72">
        <f>G72*AG72</f>
        <v>0</v>
      </c>
      <c r="AF72">
        <f>G72*(1-AG72)</f>
        <v>0</v>
      </c>
      <c r="AG72">
        <v>0.1783447251742083</v>
      </c>
      <c r="AM72">
        <f>F72*AE72</f>
        <v>0</v>
      </c>
      <c r="AN72">
        <f>F72*AF72</f>
        <v>0</v>
      </c>
      <c r="AO72" t="s">
        <v>157</v>
      </c>
      <c r="AP72" t="s">
        <v>110</v>
      </c>
      <c r="AQ72" s="13" t="s">
        <v>54</v>
      </c>
    </row>
    <row r="73" spans="1:43">
      <c r="A73" s="2" t="s">
        <v>175</v>
      </c>
      <c r="C73" s="1" t="s">
        <v>176</v>
      </c>
      <c r="D73" t="s">
        <v>177</v>
      </c>
      <c r="E73" t="s">
        <v>101</v>
      </c>
      <c r="F73">
        <v>1</v>
      </c>
      <c r="G73">
        <v>0</v>
      </c>
      <c r="H73">
        <f>F73*AE73</f>
        <v>0</v>
      </c>
      <c r="I73">
        <f>J73-H73</f>
        <v>0</v>
      </c>
      <c r="J73">
        <f>F73*G73</f>
        <v>0</v>
      </c>
      <c r="K73">
        <v>1.5E-3</v>
      </c>
      <c r="L73">
        <f>F73*K73</f>
        <v>1.5E-3</v>
      </c>
      <c r="M73" t="s">
        <v>51</v>
      </c>
      <c r="N73">
        <v>1</v>
      </c>
      <c r="O73">
        <f>IF(N73=5,I73,0)</f>
        <v>0</v>
      </c>
      <c r="Z73">
        <f>IF(AD73=0,J73,0)</f>
        <v>0</v>
      </c>
      <c r="AA73">
        <f>IF(AD73=15,J73,0)</f>
        <v>0</v>
      </c>
      <c r="AB73">
        <f>IF(AD73=21,J73,0)</f>
        <v>0</v>
      </c>
      <c r="AD73">
        <v>12</v>
      </c>
      <c r="AE73">
        <f>G73*AG73</f>
        <v>0</v>
      </c>
      <c r="AF73">
        <f>G73*(1-AG73)</f>
        <v>0</v>
      </c>
      <c r="AG73">
        <v>1</v>
      </c>
      <c r="AM73">
        <f>F73*AE73</f>
        <v>0</v>
      </c>
      <c r="AN73">
        <f>F73*AF73</f>
        <v>0</v>
      </c>
      <c r="AO73" t="s">
        <v>157</v>
      </c>
      <c r="AP73" t="s">
        <v>110</v>
      </c>
      <c r="AQ73" s="13" t="s">
        <v>54</v>
      </c>
    </row>
    <row r="74" spans="1:43" ht="12.75" customHeight="1">
      <c r="C74" s="17" t="s">
        <v>62</v>
      </c>
      <c r="D74" s="66" t="s">
        <v>178</v>
      </c>
      <c r="E74" s="66"/>
      <c r="F74" s="66"/>
      <c r="G74" s="66"/>
      <c r="H74" s="66"/>
      <c r="I74" s="66"/>
      <c r="J74" s="66"/>
      <c r="K74" s="66"/>
      <c r="L74" s="66"/>
      <c r="M74" s="66"/>
    </row>
    <row r="75" spans="1:43">
      <c r="A75" s="2" t="s">
        <v>179</v>
      </c>
      <c r="C75" s="1" t="s">
        <v>180</v>
      </c>
      <c r="D75" t="s">
        <v>181</v>
      </c>
      <c r="E75" t="s">
        <v>101</v>
      </c>
      <c r="F75">
        <v>1</v>
      </c>
      <c r="G75">
        <v>0</v>
      </c>
      <c r="H75">
        <f>F75*AE75</f>
        <v>0</v>
      </c>
      <c r="I75">
        <f>J75-H75</f>
        <v>0</v>
      </c>
      <c r="J75">
        <f>F75*G75</f>
        <v>0</v>
      </c>
      <c r="K75">
        <v>8.0000000000000004E-4</v>
      </c>
      <c r="L75">
        <f>F75*K75</f>
        <v>8.0000000000000004E-4</v>
      </c>
      <c r="M75" t="s">
        <v>51</v>
      </c>
      <c r="N75">
        <v>1</v>
      </c>
      <c r="O75">
        <f>IF(N75=5,I75,0)</f>
        <v>0</v>
      </c>
      <c r="Z75">
        <f>IF(AD75=0,J75,0)</f>
        <v>0</v>
      </c>
      <c r="AA75">
        <f>IF(AD75=15,J75,0)</f>
        <v>0</v>
      </c>
      <c r="AB75">
        <f>IF(AD75=21,J75,0)</f>
        <v>0</v>
      </c>
      <c r="AD75">
        <v>12</v>
      </c>
      <c r="AE75">
        <f>G75*AG75</f>
        <v>0</v>
      </c>
      <c r="AF75">
        <f>G75*(1-AG75)</f>
        <v>0</v>
      </c>
      <c r="AG75">
        <v>1</v>
      </c>
      <c r="AM75">
        <f>F75*AE75</f>
        <v>0</v>
      </c>
      <c r="AN75">
        <f>F75*AF75</f>
        <v>0</v>
      </c>
      <c r="AO75" t="s">
        <v>157</v>
      </c>
      <c r="AP75" t="s">
        <v>110</v>
      </c>
      <c r="AQ75" s="13" t="s">
        <v>54</v>
      </c>
    </row>
    <row r="76" spans="1:43" ht="25.5" customHeight="1">
      <c r="C76" s="17" t="s">
        <v>62</v>
      </c>
      <c r="D76" s="66" t="s">
        <v>182</v>
      </c>
      <c r="E76" s="66"/>
      <c r="F76" s="66"/>
      <c r="G76" s="66"/>
      <c r="H76" s="66"/>
      <c r="I76" s="66"/>
      <c r="J76" s="66"/>
      <c r="K76" s="66"/>
      <c r="L76" s="66"/>
      <c r="M76" s="66"/>
    </row>
    <row r="77" spans="1:43">
      <c r="A77" s="2" t="s">
        <v>183</v>
      </c>
      <c r="C77" s="1" t="s">
        <v>184</v>
      </c>
      <c r="D77" t="s">
        <v>185</v>
      </c>
      <c r="E77" t="s">
        <v>101</v>
      </c>
      <c r="F77">
        <v>2</v>
      </c>
      <c r="G77">
        <v>0</v>
      </c>
      <c r="H77">
        <f>F77*AE77</f>
        <v>0</v>
      </c>
      <c r="I77">
        <f>J77-H77</f>
        <v>0</v>
      </c>
      <c r="J77">
        <f>F77*G77</f>
        <v>0</v>
      </c>
      <c r="K77">
        <v>1.2999999999999999E-3</v>
      </c>
      <c r="L77">
        <f>F77*K77</f>
        <v>2.5999999999999999E-3</v>
      </c>
      <c r="M77" t="s">
        <v>51</v>
      </c>
      <c r="N77">
        <v>1</v>
      </c>
      <c r="O77">
        <f>IF(N77=5,I77,0)</f>
        <v>0</v>
      </c>
      <c r="Z77">
        <f>IF(AD77=0,J77,0)</f>
        <v>0</v>
      </c>
      <c r="AA77">
        <f>IF(AD77=15,J77,0)</f>
        <v>0</v>
      </c>
      <c r="AB77">
        <f>IF(AD77=21,J77,0)</f>
        <v>0</v>
      </c>
      <c r="AD77">
        <v>12</v>
      </c>
      <c r="AE77">
        <f>G77*AG77</f>
        <v>0</v>
      </c>
      <c r="AF77">
        <f>G77*(1-AG77)</f>
        <v>0</v>
      </c>
      <c r="AG77">
        <v>1</v>
      </c>
      <c r="AM77">
        <f>F77*AE77</f>
        <v>0</v>
      </c>
      <c r="AN77">
        <f>F77*AF77</f>
        <v>0</v>
      </c>
      <c r="AO77" t="s">
        <v>157</v>
      </c>
      <c r="AP77" t="s">
        <v>110</v>
      </c>
      <c r="AQ77" s="13" t="s">
        <v>54</v>
      </c>
    </row>
    <row r="78" spans="1:43" ht="12.75" customHeight="1">
      <c r="C78" s="17" t="s">
        <v>62</v>
      </c>
      <c r="D78" s="66" t="s">
        <v>186</v>
      </c>
      <c r="E78" s="66"/>
      <c r="F78" s="66"/>
      <c r="G78" s="66"/>
      <c r="H78" s="66"/>
      <c r="I78" s="66"/>
      <c r="J78" s="66"/>
      <c r="K78" s="66"/>
      <c r="L78" s="66"/>
      <c r="M78" s="66"/>
    </row>
    <row r="79" spans="1:43">
      <c r="A79" s="2" t="s">
        <v>187</v>
      </c>
      <c r="C79" s="1" t="s">
        <v>188</v>
      </c>
      <c r="D79" t="s">
        <v>189</v>
      </c>
      <c r="E79" t="s">
        <v>101</v>
      </c>
      <c r="F79">
        <v>3</v>
      </c>
      <c r="G79">
        <v>0</v>
      </c>
      <c r="H79">
        <f>F79*AE79</f>
        <v>0</v>
      </c>
      <c r="I79">
        <f>J79-H79</f>
        <v>0</v>
      </c>
      <c r="J79">
        <f>F79*G79</f>
        <v>0</v>
      </c>
      <c r="K79">
        <v>1.1000000000000001E-3</v>
      </c>
      <c r="L79">
        <f>F79*K79</f>
        <v>3.3E-3</v>
      </c>
      <c r="M79" t="s">
        <v>51</v>
      </c>
      <c r="N79">
        <v>1</v>
      </c>
      <c r="O79">
        <f>IF(N79=5,I79,0)</f>
        <v>0</v>
      </c>
      <c r="Z79">
        <f>IF(AD79=0,J79,0)</f>
        <v>0</v>
      </c>
      <c r="AA79">
        <f>IF(AD79=15,J79,0)</f>
        <v>0</v>
      </c>
      <c r="AB79">
        <f>IF(AD79=21,J79,0)</f>
        <v>0</v>
      </c>
      <c r="AD79">
        <v>12</v>
      </c>
      <c r="AE79">
        <f>G79*AG79</f>
        <v>0</v>
      </c>
      <c r="AF79">
        <f>G79*(1-AG79)</f>
        <v>0</v>
      </c>
      <c r="AG79">
        <v>1</v>
      </c>
      <c r="AM79">
        <f>F79*AE79</f>
        <v>0</v>
      </c>
      <c r="AN79">
        <f>F79*AF79</f>
        <v>0</v>
      </c>
      <c r="AO79" t="s">
        <v>157</v>
      </c>
      <c r="AP79" t="s">
        <v>110</v>
      </c>
      <c r="AQ79" s="13" t="s">
        <v>54</v>
      </c>
    </row>
    <row r="80" spans="1:43" ht="12.75" customHeight="1">
      <c r="C80" s="17" t="s">
        <v>62</v>
      </c>
      <c r="D80" s="66" t="s">
        <v>190</v>
      </c>
      <c r="E80" s="66"/>
      <c r="F80" s="66"/>
      <c r="G80" s="66"/>
      <c r="H80" s="66"/>
      <c r="I80" s="66"/>
      <c r="J80" s="66"/>
      <c r="K80" s="66"/>
      <c r="L80" s="66"/>
      <c r="M80" s="66"/>
    </row>
    <row r="81" spans="1:43">
      <c r="A81" s="2" t="s">
        <v>191</v>
      </c>
      <c r="C81" s="1" t="s">
        <v>192</v>
      </c>
      <c r="D81" t="s">
        <v>193</v>
      </c>
      <c r="E81" t="s">
        <v>101</v>
      </c>
      <c r="F81">
        <v>1</v>
      </c>
      <c r="G81">
        <v>0</v>
      </c>
      <c r="H81">
        <f>F81*AE81</f>
        <v>0</v>
      </c>
      <c r="I81">
        <f>J81-H81</f>
        <v>0</v>
      </c>
      <c r="J81">
        <f>F81*G81</f>
        <v>0</v>
      </c>
      <c r="K81">
        <v>2.0999999999999999E-3</v>
      </c>
      <c r="L81">
        <f>F81*K81</f>
        <v>2.0999999999999999E-3</v>
      </c>
      <c r="M81" t="s">
        <v>51</v>
      </c>
      <c r="N81">
        <v>1</v>
      </c>
      <c r="O81">
        <f>IF(N81=5,I81,0)</f>
        <v>0</v>
      </c>
      <c r="Z81">
        <f>IF(AD81=0,J81,0)</f>
        <v>0</v>
      </c>
      <c r="AA81">
        <f>IF(AD81=15,J81,0)</f>
        <v>0</v>
      </c>
      <c r="AB81">
        <f>IF(AD81=21,J81,0)</f>
        <v>0</v>
      </c>
      <c r="AD81">
        <v>12</v>
      </c>
      <c r="AE81">
        <f>G81*AG81</f>
        <v>0</v>
      </c>
      <c r="AF81">
        <f>G81*(1-AG81)</f>
        <v>0</v>
      </c>
      <c r="AG81">
        <v>1</v>
      </c>
      <c r="AM81">
        <f>F81*AE81</f>
        <v>0</v>
      </c>
      <c r="AN81">
        <f>F81*AF81</f>
        <v>0</v>
      </c>
      <c r="AO81" t="s">
        <v>157</v>
      </c>
      <c r="AP81" t="s">
        <v>110</v>
      </c>
      <c r="AQ81" s="13" t="s">
        <v>54</v>
      </c>
    </row>
    <row r="82" spans="1:43" ht="25.5" customHeight="1">
      <c r="C82" s="17" t="s">
        <v>62</v>
      </c>
      <c r="D82" s="66" t="s">
        <v>194</v>
      </c>
      <c r="E82" s="66"/>
      <c r="F82" s="66"/>
      <c r="G82" s="66"/>
      <c r="H82" s="66"/>
      <c r="I82" s="66"/>
      <c r="J82" s="66"/>
      <c r="K82" s="66"/>
      <c r="L82" s="66"/>
      <c r="M82" s="66"/>
    </row>
    <row r="83" spans="1:43">
      <c r="A83" s="2" t="s">
        <v>195</v>
      </c>
      <c r="C83" s="1" t="s">
        <v>196</v>
      </c>
      <c r="D83" t="s">
        <v>197</v>
      </c>
      <c r="E83" t="s">
        <v>101</v>
      </c>
      <c r="F83">
        <v>1</v>
      </c>
      <c r="G83">
        <v>0</v>
      </c>
      <c r="H83">
        <f t="shared" ref="H83:H90" si="0">F83*AE83</f>
        <v>0</v>
      </c>
      <c r="I83">
        <f t="shared" ref="I83:I90" si="1">J83-H83</f>
        <v>0</v>
      </c>
      <c r="J83">
        <f t="shared" ref="J83:J90" si="2">F83*G83</f>
        <v>0</v>
      </c>
      <c r="K83">
        <v>8.0000000000000002E-3</v>
      </c>
      <c r="L83">
        <f t="shared" ref="L83:L90" si="3">F83*K83</f>
        <v>8.0000000000000002E-3</v>
      </c>
      <c r="M83" t="s">
        <v>51</v>
      </c>
      <c r="N83">
        <v>1</v>
      </c>
      <c r="O83">
        <f t="shared" ref="O83:O90" si="4">IF(N83=5,I83,0)</f>
        <v>0</v>
      </c>
      <c r="Z83">
        <f t="shared" ref="Z83:Z90" si="5">IF(AD83=0,J83,0)</f>
        <v>0</v>
      </c>
      <c r="AA83">
        <f t="shared" ref="AA83:AA90" si="6">IF(AD83=15,J83,0)</f>
        <v>0</v>
      </c>
      <c r="AB83">
        <f t="shared" ref="AB83:AB90" si="7">IF(AD83=21,J83,0)</f>
        <v>0</v>
      </c>
      <c r="AD83">
        <v>12</v>
      </c>
      <c r="AE83">
        <f t="shared" ref="AE83:AE90" si="8">G83*AG83</f>
        <v>0</v>
      </c>
      <c r="AF83">
        <f t="shared" ref="AF83:AF90" si="9">G83*(1-AG83)</f>
        <v>0</v>
      </c>
      <c r="AG83">
        <v>1</v>
      </c>
      <c r="AM83">
        <f t="shared" ref="AM83:AM90" si="10">F83*AE83</f>
        <v>0</v>
      </c>
      <c r="AN83">
        <f t="shared" ref="AN83:AN90" si="11">F83*AF83</f>
        <v>0</v>
      </c>
      <c r="AO83" t="s">
        <v>157</v>
      </c>
      <c r="AP83" t="s">
        <v>110</v>
      </c>
      <c r="AQ83" s="13" t="s">
        <v>54</v>
      </c>
    </row>
    <row r="84" spans="1:43">
      <c r="A84" s="2" t="s">
        <v>198</v>
      </c>
      <c r="C84" s="1" t="s">
        <v>199</v>
      </c>
      <c r="D84" t="s">
        <v>200</v>
      </c>
      <c r="E84" t="s">
        <v>161</v>
      </c>
      <c r="F84">
        <v>1</v>
      </c>
      <c r="G84">
        <v>0</v>
      </c>
      <c r="H84">
        <f t="shared" si="0"/>
        <v>0</v>
      </c>
      <c r="I84">
        <f t="shared" si="1"/>
        <v>0</v>
      </c>
      <c r="J84">
        <f t="shared" si="2"/>
        <v>0</v>
      </c>
      <c r="K84">
        <v>2.3E-3</v>
      </c>
      <c r="L84">
        <f t="shared" si="3"/>
        <v>2.3E-3</v>
      </c>
      <c r="M84" t="s">
        <v>51</v>
      </c>
      <c r="N84">
        <v>1</v>
      </c>
      <c r="O84">
        <f t="shared" si="4"/>
        <v>0</v>
      </c>
      <c r="Z84">
        <f t="shared" si="5"/>
        <v>0</v>
      </c>
      <c r="AA84">
        <f t="shared" si="6"/>
        <v>0</v>
      </c>
      <c r="AB84">
        <f t="shared" si="7"/>
        <v>0</v>
      </c>
      <c r="AD84">
        <v>12</v>
      </c>
      <c r="AE84">
        <f t="shared" si="8"/>
        <v>0</v>
      </c>
      <c r="AF84">
        <f t="shared" si="9"/>
        <v>0</v>
      </c>
      <c r="AG84">
        <v>0.88471458773784362</v>
      </c>
      <c r="AM84">
        <f t="shared" si="10"/>
        <v>0</v>
      </c>
      <c r="AN84">
        <f t="shared" si="11"/>
        <v>0</v>
      </c>
      <c r="AO84" t="s">
        <v>157</v>
      </c>
      <c r="AP84" t="s">
        <v>110</v>
      </c>
      <c r="AQ84" s="13" t="s">
        <v>54</v>
      </c>
    </row>
    <row r="85" spans="1:43">
      <c r="A85" s="2" t="s">
        <v>201</v>
      </c>
      <c r="C85" s="1" t="s">
        <v>202</v>
      </c>
      <c r="D85" t="s">
        <v>203</v>
      </c>
      <c r="E85" t="s">
        <v>161</v>
      </c>
      <c r="F85">
        <v>2</v>
      </c>
      <c r="G85">
        <v>0</v>
      </c>
      <c r="H85">
        <f t="shared" si="0"/>
        <v>0</v>
      </c>
      <c r="I85">
        <f t="shared" si="1"/>
        <v>0</v>
      </c>
      <c r="J85">
        <f t="shared" si="2"/>
        <v>0</v>
      </c>
      <c r="K85">
        <v>2.3E-3</v>
      </c>
      <c r="L85">
        <f t="shared" si="3"/>
        <v>4.5999999999999999E-3</v>
      </c>
      <c r="M85" t="s">
        <v>51</v>
      </c>
      <c r="N85">
        <v>1</v>
      </c>
      <c r="O85">
        <f t="shared" si="4"/>
        <v>0</v>
      </c>
      <c r="Z85">
        <f t="shared" si="5"/>
        <v>0</v>
      </c>
      <c r="AA85">
        <f t="shared" si="6"/>
        <v>0</v>
      </c>
      <c r="AB85">
        <f t="shared" si="7"/>
        <v>0</v>
      </c>
      <c r="AD85">
        <v>12</v>
      </c>
      <c r="AE85">
        <f t="shared" si="8"/>
        <v>0</v>
      </c>
      <c r="AF85">
        <f t="shared" si="9"/>
        <v>0</v>
      </c>
      <c r="AG85">
        <v>0.89831235431235434</v>
      </c>
      <c r="AM85">
        <f t="shared" si="10"/>
        <v>0</v>
      </c>
      <c r="AN85">
        <f t="shared" si="11"/>
        <v>0</v>
      </c>
      <c r="AO85" t="s">
        <v>157</v>
      </c>
      <c r="AP85" t="s">
        <v>110</v>
      </c>
      <c r="AQ85" s="13" t="s">
        <v>54</v>
      </c>
    </row>
    <row r="86" spans="1:43">
      <c r="A86" s="2" t="s">
        <v>204</v>
      </c>
      <c r="C86" s="1" t="s">
        <v>205</v>
      </c>
      <c r="D86" t="s">
        <v>206</v>
      </c>
      <c r="E86" t="s">
        <v>82</v>
      </c>
      <c r="F86">
        <v>0.48430000000000001</v>
      </c>
      <c r="G86">
        <v>0</v>
      </c>
      <c r="H86">
        <f t="shared" si="0"/>
        <v>0</v>
      </c>
      <c r="I86">
        <f t="shared" si="1"/>
        <v>0</v>
      </c>
      <c r="J86">
        <f t="shared" si="2"/>
        <v>0</v>
      </c>
      <c r="K86">
        <v>0</v>
      </c>
      <c r="L86">
        <f t="shared" si="3"/>
        <v>0</v>
      </c>
      <c r="M86" t="s">
        <v>51</v>
      </c>
      <c r="N86">
        <v>5</v>
      </c>
      <c r="O86">
        <f t="shared" si="4"/>
        <v>0</v>
      </c>
      <c r="Z86">
        <f t="shared" si="5"/>
        <v>0</v>
      </c>
      <c r="AA86">
        <f t="shared" si="6"/>
        <v>0</v>
      </c>
      <c r="AB86">
        <f t="shared" si="7"/>
        <v>0</v>
      </c>
      <c r="AD86">
        <v>12</v>
      </c>
      <c r="AE86">
        <f t="shared" si="8"/>
        <v>0</v>
      </c>
      <c r="AF86">
        <f t="shared" si="9"/>
        <v>0</v>
      </c>
      <c r="AG86">
        <v>0</v>
      </c>
      <c r="AM86">
        <f t="shared" si="10"/>
        <v>0</v>
      </c>
      <c r="AN86">
        <f t="shared" si="11"/>
        <v>0</v>
      </c>
      <c r="AO86" t="s">
        <v>157</v>
      </c>
      <c r="AP86" t="s">
        <v>110</v>
      </c>
      <c r="AQ86" s="13" t="s">
        <v>54</v>
      </c>
    </row>
    <row r="87" spans="1:43">
      <c r="A87" s="2" t="s">
        <v>207</v>
      </c>
      <c r="C87" s="1" t="s">
        <v>208</v>
      </c>
      <c r="D87" t="s">
        <v>209</v>
      </c>
      <c r="E87" t="s">
        <v>161</v>
      </c>
      <c r="F87">
        <v>3</v>
      </c>
      <c r="G87">
        <v>0</v>
      </c>
      <c r="H87">
        <f t="shared" si="0"/>
        <v>0</v>
      </c>
      <c r="I87">
        <f t="shared" si="1"/>
        <v>0</v>
      </c>
      <c r="J87">
        <f t="shared" si="2"/>
        <v>0</v>
      </c>
      <c r="K87">
        <v>2.4000000000000001E-4</v>
      </c>
      <c r="L87">
        <f t="shared" si="3"/>
        <v>7.2000000000000005E-4</v>
      </c>
      <c r="M87" t="s">
        <v>51</v>
      </c>
      <c r="N87">
        <v>1</v>
      </c>
      <c r="O87">
        <f t="shared" si="4"/>
        <v>0</v>
      </c>
      <c r="Z87">
        <f t="shared" si="5"/>
        <v>0</v>
      </c>
      <c r="AA87">
        <f t="shared" si="6"/>
        <v>0</v>
      </c>
      <c r="AB87">
        <f t="shared" si="7"/>
        <v>0</v>
      </c>
      <c r="AD87">
        <v>12</v>
      </c>
      <c r="AE87">
        <f t="shared" si="8"/>
        <v>0</v>
      </c>
      <c r="AF87">
        <f t="shared" si="9"/>
        <v>0</v>
      </c>
      <c r="AG87">
        <v>0.76627257799671589</v>
      </c>
      <c r="AM87">
        <f t="shared" si="10"/>
        <v>0</v>
      </c>
      <c r="AN87">
        <f t="shared" si="11"/>
        <v>0</v>
      </c>
      <c r="AO87" t="s">
        <v>157</v>
      </c>
      <c r="AP87" t="s">
        <v>110</v>
      </c>
      <c r="AQ87" s="13" t="s">
        <v>54</v>
      </c>
    </row>
    <row r="88" spans="1:43">
      <c r="A88" s="2" t="s">
        <v>210</v>
      </c>
      <c r="C88" s="1" t="s">
        <v>211</v>
      </c>
      <c r="D88" t="s">
        <v>212</v>
      </c>
      <c r="E88" t="s">
        <v>101</v>
      </c>
      <c r="F88">
        <v>1</v>
      </c>
      <c r="G88">
        <v>0</v>
      </c>
      <c r="H88">
        <f t="shared" si="0"/>
        <v>0</v>
      </c>
      <c r="I88">
        <f t="shared" si="1"/>
        <v>0</v>
      </c>
      <c r="J88">
        <f t="shared" si="2"/>
        <v>0</v>
      </c>
      <c r="K88">
        <v>8.4999999999999995E-4</v>
      </c>
      <c r="L88">
        <f t="shared" si="3"/>
        <v>8.4999999999999995E-4</v>
      </c>
      <c r="M88" t="s">
        <v>51</v>
      </c>
      <c r="N88">
        <v>1</v>
      </c>
      <c r="O88">
        <f t="shared" si="4"/>
        <v>0</v>
      </c>
      <c r="Z88">
        <f t="shared" si="5"/>
        <v>0</v>
      </c>
      <c r="AA88">
        <f t="shared" si="6"/>
        <v>0</v>
      </c>
      <c r="AB88">
        <f t="shared" si="7"/>
        <v>0</v>
      </c>
      <c r="AD88">
        <v>12</v>
      </c>
      <c r="AE88">
        <f t="shared" si="8"/>
        <v>0</v>
      </c>
      <c r="AF88">
        <f t="shared" si="9"/>
        <v>0</v>
      </c>
      <c r="AG88">
        <v>0.89444997706602103</v>
      </c>
      <c r="AM88">
        <f t="shared" si="10"/>
        <v>0</v>
      </c>
      <c r="AN88">
        <f t="shared" si="11"/>
        <v>0</v>
      </c>
      <c r="AO88" t="s">
        <v>157</v>
      </c>
      <c r="AP88" t="s">
        <v>110</v>
      </c>
      <c r="AQ88" s="13" t="s">
        <v>54</v>
      </c>
    </row>
    <row r="89" spans="1:43">
      <c r="A89" s="2" t="s">
        <v>213</v>
      </c>
      <c r="C89" s="1" t="s">
        <v>214</v>
      </c>
      <c r="D89" t="s">
        <v>215</v>
      </c>
      <c r="E89" t="s">
        <v>161</v>
      </c>
      <c r="F89">
        <v>1</v>
      </c>
      <c r="G89">
        <v>0</v>
      </c>
      <c r="H89">
        <f t="shared" si="0"/>
        <v>0</v>
      </c>
      <c r="I89">
        <f t="shared" si="1"/>
        <v>0</v>
      </c>
      <c r="J89">
        <f t="shared" si="2"/>
        <v>0</v>
      </c>
      <c r="K89">
        <v>1.8400000000000001E-3</v>
      </c>
      <c r="L89">
        <f t="shared" si="3"/>
        <v>1.8400000000000001E-3</v>
      </c>
      <c r="M89" t="s">
        <v>51</v>
      </c>
      <c r="N89">
        <v>1</v>
      </c>
      <c r="O89">
        <f t="shared" si="4"/>
        <v>0</v>
      </c>
      <c r="Z89">
        <f t="shared" si="5"/>
        <v>0</v>
      </c>
      <c r="AA89">
        <f t="shared" si="6"/>
        <v>0</v>
      </c>
      <c r="AB89">
        <f t="shared" si="7"/>
        <v>0</v>
      </c>
      <c r="AD89">
        <v>12</v>
      </c>
      <c r="AE89">
        <f t="shared" si="8"/>
        <v>0</v>
      </c>
      <c r="AF89">
        <f t="shared" si="9"/>
        <v>0</v>
      </c>
      <c r="AG89">
        <v>0.46077464788732392</v>
      </c>
      <c r="AM89">
        <f t="shared" si="10"/>
        <v>0</v>
      </c>
      <c r="AN89">
        <f t="shared" si="11"/>
        <v>0</v>
      </c>
      <c r="AO89" t="s">
        <v>157</v>
      </c>
      <c r="AP89" t="s">
        <v>110</v>
      </c>
      <c r="AQ89" s="13" t="s">
        <v>54</v>
      </c>
    </row>
    <row r="90" spans="1:43">
      <c r="A90" s="2" t="s">
        <v>216</v>
      </c>
      <c r="C90" s="1" t="s">
        <v>217</v>
      </c>
      <c r="D90" t="s">
        <v>218</v>
      </c>
      <c r="E90" t="s">
        <v>101</v>
      </c>
      <c r="F90">
        <v>1</v>
      </c>
      <c r="G90">
        <v>0</v>
      </c>
      <c r="H90">
        <f t="shared" si="0"/>
        <v>0</v>
      </c>
      <c r="I90">
        <f t="shared" si="1"/>
        <v>0</v>
      </c>
      <c r="J90">
        <f t="shared" si="2"/>
        <v>0</v>
      </c>
      <c r="K90">
        <v>2.2599999999999999E-2</v>
      </c>
      <c r="L90">
        <f t="shared" si="3"/>
        <v>2.2599999999999999E-2</v>
      </c>
      <c r="M90" t="s">
        <v>51</v>
      </c>
      <c r="N90">
        <v>1</v>
      </c>
      <c r="O90">
        <f t="shared" si="4"/>
        <v>0</v>
      </c>
      <c r="Z90">
        <f t="shared" si="5"/>
        <v>0</v>
      </c>
      <c r="AA90">
        <f t="shared" si="6"/>
        <v>0</v>
      </c>
      <c r="AB90">
        <f t="shared" si="7"/>
        <v>0</v>
      </c>
      <c r="AD90">
        <v>12</v>
      </c>
      <c r="AE90">
        <f t="shared" si="8"/>
        <v>0</v>
      </c>
      <c r="AF90">
        <f t="shared" si="9"/>
        <v>0</v>
      </c>
      <c r="AG90">
        <v>1</v>
      </c>
      <c r="AM90">
        <f t="shared" si="10"/>
        <v>0</v>
      </c>
      <c r="AN90">
        <f t="shared" si="11"/>
        <v>0</v>
      </c>
      <c r="AO90" t="s">
        <v>157</v>
      </c>
      <c r="AP90" t="s">
        <v>110</v>
      </c>
      <c r="AQ90" s="13" t="s">
        <v>54</v>
      </c>
    </row>
    <row r="91" spans="1:43" ht="12.75" customHeight="1">
      <c r="C91" s="17" t="s">
        <v>62</v>
      </c>
      <c r="D91" s="66" t="s">
        <v>219</v>
      </c>
      <c r="E91" s="66"/>
      <c r="F91" s="66"/>
      <c r="G91" s="66"/>
      <c r="H91" s="66"/>
      <c r="I91" s="66"/>
      <c r="J91" s="66"/>
      <c r="K91" s="66"/>
      <c r="L91" s="66"/>
      <c r="M91" s="66"/>
    </row>
    <row r="92" spans="1:43">
      <c r="A92" s="18"/>
      <c r="B92" s="19"/>
      <c r="C92" s="19" t="s">
        <v>220</v>
      </c>
      <c r="D92" s="13" t="s">
        <v>221</v>
      </c>
      <c r="E92" s="13"/>
      <c r="F92" s="13"/>
      <c r="G92" s="13"/>
      <c r="H92" s="13">
        <f>SUM(H93:H97)</f>
        <v>0</v>
      </c>
      <c r="I92" s="13">
        <f>SUM(I93:I97)</f>
        <v>0</v>
      </c>
      <c r="J92" s="13">
        <f>H92+I92</f>
        <v>0</v>
      </c>
      <c r="K92" s="13"/>
      <c r="L92" s="13">
        <f>SUM(L93:L97)</f>
        <v>1.9799999999999998E-2</v>
      </c>
      <c r="M92" s="13"/>
      <c r="P92" s="13">
        <f>IF(Q92="PR",J92,SUM(O93:O97))</f>
        <v>0</v>
      </c>
      <c r="Q92" s="13" t="s">
        <v>105</v>
      </c>
      <c r="R92" s="13">
        <f>IF(Q92="HS",H92,0)</f>
        <v>0</v>
      </c>
      <c r="S92" s="13">
        <f>IF(Q92="HS",I92-P92,0)</f>
        <v>0</v>
      </c>
      <c r="T92" s="13">
        <f>IF(Q92="PS",H92,0)</f>
        <v>0</v>
      </c>
      <c r="U92" s="13">
        <f>IF(Q92="PS",I92-P92,0)</f>
        <v>0</v>
      </c>
      <c r="V92" s="13">
        <f>IF(Q92="MP",H92,0)</f>
        <v>0</v>
      </c>
      <c r="W92" s="13">
        <f>IF(Q92="MP",I92-P92,0)</f>
        <v>0</v>
      </c>
      <c r="X92" s="13">
        <f>IF(Q92="OM",H92,0)</f>
        <v>0</v>
      </c>
      <c r="Y92" s="13">
        <v>766</v>
      </c>
      <c r="AI92">
        <f>SUM(Z93:Z97)</f>
        <v>0</v>
      </c>
      <c r="AJ92">
        <f>SUM(AA93:AA97)</f>
        <v>0</v>
      </c>
      <c r="AK92">
        <f>SUM(AB93:AB97)</f>
        <v>0</v>
      </c>
    </row>
    <row r="93" spans="1:43">
      <c r="A93" s="2" t="s">
        <v>222</v>
      </c>
      <c r="C93" s="1" t="s">
        <v>223</v>
      </c>
      <c r="D93" t="s">
        <v>224</v>
      </c>
      <c r="E93" t="s">
        <v>101</v>
      </c>
      <c r="F93">
        <v>1</v>
      </c>
      <c r="G93">
        <v>0</v>
      </c>
      <c r="H93">
        <f>F93*AE93</f>
        <v>0</v>
      </c>
      <c r="I93">
        <f>J93-H93</f>
        <v>0</v>
      </c>
      <c r="J93">
        <f>F93*G93</f>
        <v>0</v>
      </c>
      <c r="K93">
        <v>0</v>
      </c>
      <c r="L93">
        <f>F93*K93</f>
        <v>0</v>
      </c>
      <c r="M93" t="s">
        <v>51</v>
      </c>
      <c r="N93">
        <v>1</v>
      </c>
      <c r="O93">
        <f>IF(N93=5,I93,0)</f>
        <v>0</v>
      </c>
      <c r="Z93">
        <f>IF(AD93=0,J93,0)</f>
        <v>0</v>
      </c>
      <c r="AA93">
        <f>IF(AD93=15,J93,0)</f>
        <v>0</v>
      </c>
      <c r="AB93">
        <f>IF(AD93=21,J93,0)</f>
        <v>0</v>
      </c>
      <c r="AD93">
        <v>12</v>
      </c>
      <c r="AE93">
        <f>G93*AG93</f>
        <v>0</v>
      </c>
      <c r="AF93">
        <f>G93*(1-AG93)</f>
        <v>0</v>
      </c>
      <c r="AG93">
        <v>0</v>
      </c>
      <c r="AM93">
        <f>F93*AE93</f>
        <v>0</v>
      </c>
      <c r="AN93">
        <f>F93*AF93</f>
        <v>0</v>
      </c>
      <c r="AO93" t="s">
        <v>225</v>
      </c>
      <c r="AP93" t="s">
        <v>226</v>
      </c>
      <c r="AQ93" s="13" t="s">
        <v>54</v>
      </c>
    </row>
    <row r="94" spans="1:43">
      <c r="A94" s="2" t="s">
        <v>227</v>
      </c>
      <c r="C94" s="1" t="s">
        <v>228</v>
      </c>
      <c r="D94" t="s">
        <v>229</v>
      </c>
      <c r="E94" t="s">
        <v>82</v>
      </c>
      <c r="F94">
        <v>1.9800000000000002E-2</v>
      </c>
      <c r="G94">
        <v>0</v>
      </c>
      <c r="H94">
        <f>F94*AE94</f>
        <v>0</v>
      </c>
      <c r="I94">
        <f>J94-H94</f>
        <v>0</v>
      </c>
      <c r="J94">
        <f>F94*G94</f>
        <v>0</v>
      </c>
      <c r="K94">
        <v>0</v>
      </c>
      <c r="L94">
        <f>F94*K94</f>
        <v>0</v>
      </c>
      <c r="M94" t="s">
        <v>51</v>
      </c>
      <c r="N94">
        <v>5</v>
      </c>
      <c r="O94">
        <f>IF(N94=5,I94,0)</f>
        <v>0</v>
      </c>
      <c r="Z94">
        <f>IF(AD94=0,J94,0)</f>
        <v>0</v>
      </c>
      <c r="AA94">
        <f>IF(AD94=15,J94,0)</f>
        <v>0</v>
      </c>
      <c r="AB94">
        <f>IF(AD94=21,J94,0)</f>
        <v>0</v>
      </c>
      <c r="AD94">
        <v>12</v>
      </c>
      <c r="AE94">
        <f>G94*AG94</f>
        <v>0</v>
      </c>
      <c r="AF94">
        <f>G94*(1-AG94)</f>
        <v>0</v>
      </c>
      <c r="AG94">
        <v>0</v>
      </c>
      <c r="AM94">
        <f>F94*AE94</f>
        <v>0</v>
      </c>
      <c r="AN94">
        <f>F94*AF94</f>
        <v>0</v>
      </c>
      <c r="AO94" t="s">
        <v>225</v>
      </c>
      <c r="AP94" t="s">
        <v>226</v>
      </c>
      <c r="AQ94" s="13" t="s">
        <v>54</v>
      </c>
    </row>
    <row r="95" spans="1:43">
      <c r="A95" s="2" t="s">
        <v>230</v>
      </c>
      <c r="C95" s="1" t="s">
        <v>231</v>
      </c>
      <c r="D95" t="s">
        <v>232</v>
      </c>
      <c r="E95" t="s">
        <v>101</v>
      </c>
      <c r="F95">
        <v>1</v>
      </c>
      <c r="G95">
        <v>0</v>
      </c>
      <c r="H95">
        <f>F95*AE95</f>
        <v>0</v>
      </c>
      <c r="I95">
        <f>J95-H95</f>
        <v>0</v>
      </c>
      <c r="J95">
        <f>F95*G95</f>
        <v>0</v>
      </c>
      <c r="K95">
        <v>1.9E-2</v>
      </c>
      <c r="L95">
        <f>F95*K95</f>
        <v>1.9E-2</v>
      </c>
      <c r="M95" t="s">
        <v>51</v>
      </c>
      <c r="N95">
        <v>1</v>
      </c>
      <c r="O95">
        <f>IF(N95=5,I95,0)</f>
        <v>0</v>
      </c>
      <c r="Z95">
        <f>IF(AD95=0,J95,0)</f>
        <v>0</v>
      </c>
      <c r="AA95">
        <f>IF(AD95=15,J95,0)</f>
        <v>0</v>
      </c>
      <c r="AB95">
        <f>IF(AD95=21,J95,0)</f>
        <v>0</v>
      </c>
      <c r="AD95">
        <v>12</v>
      </c>
      <c r="AE95">
        <f>G95*AG95</f>
        <v>0</v>
      </c>
      <c r="AF95">
        <f>G95*(1-AG95)</f>
        <v>0</v>
      </c>
      <c r="AG95">
        <v>1</v>
      </c>
      <c r="AM95">
        <f>F95*AE95</f>
        <v>0</v>
      </c>
      <c r="AN95">
        <f>F95*AF95</f>
        <v>0</v>
      </c>
      <c r="AO95" t="s">
        <v>225</v>
      </c>
      <c r="AP95" t="s">
        <v>226</v>
      </c>
      <c r="AQ95" s="13" t="s">
        <v>54</v>
      </c>
    </row>
    <row r="96" spans="1:43" ht="12.75" customHeight="1">
      <c r="C96" s="17" t="s">
        <v>62</v>
      </c>
      <c r="D96" s="66" t="s">
        <v>233</v>
      </c>
      <c r="E96" s="66"/>
      <c r="F96" s="66"/>
      <c r="G96" s="66"/>
      <c r="H96" s="66"/>
      <c r="I96" s="66"/>
      <c r="J96" s="66"/>
      <c r="K96" s="66"/>
      <c r="L96" s="66"/>
      <c r="M96" s="66"/>
    </row>
    <row r="97" spans="1:43">
      <c r="A97" s="2" t="s">
        <v>234</v>
      </c>
      <c r="C97" s="1" t="s">
        <v>235</v>
      </c>
      <c r="D97" t="s">
        <v>236</v>
      </c>
      <c r="E97" t="s">
        <v>101</v>
      </c>
      <c r="F97">
        <v>1</v>
      </c>
      <c r="G97">
        <v>0</v>
      </c>
      <c r="H97">
        <f>F97*AE97</f>
        <v>0</v>
      </c>
      <c r="I97">
        <f>J97-H97</f>
        <v>0</v>
      </c>
      <c r="J97">
        <f>F97*G97</f>
        <v>0</v>
      </c>
      <c r="K97">
        <v>8.0000000000000004E-4</v>
      </c>
      <c r="L97">
        <f>F97*K97</f>
        <v>8.0000000000000004E-4</v>
      </c>
      <c r="M97" t="s">
        <v>51</v>
      </c>
      <c r="N97">
        <v>1</v>
      </c>
      <c r="O97">
        <f>IF(N97=5,I97,0)</f>
        <v>0</v>
      </c>
      <c r="Z97">
        <f>IF(AD97=0,J97,0)</f>
        <v>0</v>
      </c>
      <c r="AA97">
        <f>IF(AD97=15,J97,0)</f>
        <v>0</v>
      </c>
      <c r="AB97">
        <f>IF(AD97=21,J97,0)</f>
        <v>0</v>
      </c>
      <c r="AD97">
        <v>12</v>
      </c>
      <c r="AE97">
        <f>G97*AG97</f>
        <v>0</v>
      </c>
      <c r="AF97">
        <f>G97*(1-AG97)</f>
        <v>0</v>
      </c>
      <c r="AG97">
        <v>1</v>
      </c>
      <c r="AM97">
        <f>F97*AE97</f>
        <v>0</v>
      </c>
      <c r="AN97">
        <f>F97*AF97</f>
        <v>0</v>
      </c>
      <c r="AO97" t="s">
        <v>225</v>
      </c>
      <c r="AP97" t="s">
        <v>226</v>
      </c>
      <c r="AQ97" s="13" t="s">
        <v>54</v>
      </c>
    </row>
    <row r="98" spans="1:43" ht="12.75" customHeight="1">
      <c r="C98" s="17" t="s">
        <v>62</v>
      </c>
      <c r="D98" s="66" t="s">
        <v>237</v>
      </c>
      <c r="E98" s="66"/>
      <c r="F98" s="66"/>
      <c r="G98" s="66"/>
      <c r="H98" s="66"/>
      <c r="I98" s="66"/>
      <c r="J98" s="66"/>
      <c r="K98" s="66"/>
      <c r="L98" s="66"/>
      <c r="M98" s="66"/>
    </row>
    <row r="99" spans="1:43">
      <c r="A99" s="18"/>
      <c r="B99" s="19"/>
      <c r="C99" s="19" t="s">
        <v>238</v>
      </c>
      <c r="D99" s="13" t="s">
        <v>239</v>
      </c>
      <c r="E99" s="13"/>
      <c r="F99" s="13"/>
      <c r="G99" s="13"/>
      <c r="H99" s="13">
        <f>SUM(H100:H153)</f>
        <v>0</v>
      </c>
      <c r="I99" s="13">
        <f>SUM(I100:I153)</f>
        <v>0</v>
      </c>
      <c r="J99" s="13">
        <f>H99+I99</f>
        <v>0</v>
      </c>
      <c r="K99" s="13"/>
      <c r="L99" s="13">
        <f>SUM(L100:L153)</f>
        <v>0.27043482500000005</v>
      </c>
      <c r="M99" s="13"/>
      <c r="P99" s="13">
        <f>IF(Q99="PR",J99,SUM(O100:O153))</f>
        <v>0</v>
      </c>
      <c r="Q99" s="13" t="s">
        <v>105</v>
      </c>
      <c r="R99" s="13">
        <f>IF(Q99="HS",H99,0)</f>
        <v>0</v>
      </c>
      <c r="S99" s="13">
        <f>IF(Q99="HS",I99-P99,0)</f>
        <v>0</v>
      </c>
      <c r="T99" s="13">
        <f>IF(Q99="PS",H99,0)</f>
        <v>0</v>
      </c>
      <c r="U99" s="13">
        <f>IF(Q99="PS",I99-P99,0)</f>
        <v>0</v>
      </c>
      <c r="V99" s="13">
        <f>IF(Q99="MP",H99,0)</f>
        <v>0</v>
      </c>
      <c r="W99" s="13">
        <f>IF(Q99="MP",I99-P99,0)</f>
        <v>0</v>
      </c>
      <c r="X99" s="13">
        <f>IF(Q99="OM",H99,0)</f>
        <v>0</v>
      </c>
      <c r="Y99" s="13">
        <v>771</v>
      </c>
      <c r="AI99">
        <f>SUM(Z100:Z153)</f>
        <v>0</v>
      </c>
      <c r="AJ99">
        <f>SUM(AA100:AA153)</f>
        <v>0</v>
      </c>
      <c r="AK99">
        <f>SUM(AB100:AB153)</f>
        <v>0</v>
      </c>
    </row>
    <row r="100" spans="1:43">
      <c r="A100" s="2" t="s">
        <v>240</v>
      </c>
      <c r="C100" s="1" t="s">
        <v>241</v>
      </c>
      <c r="D100" t="s">
        <v>242</v>
      </c>
      <c r="E100" t="s">
        <v>50</v>
      </c>
      <c r="F100">
        <v>3.79</v>
      </c>
      <c r="G100">
        <v>0</v>
      </c>
      <c r="H100">
        <f>F100*AE100</f>
        <v>0</v>
      </c>
      <c r="I100">
        <f>J100-H100</f>
        <v>0</v>
      </c>
      <c r="J100">
        <f>F100*G100</f>
        <v>0</v>
      </c>
      <c r="K100">
        <v>0</v>
      </c>
      <c r="L100">
        <f>F100*K100</f>
        <v>0</v>
      </c>
      <c r="M100" t="s">
        <v>51</v>
      </c>
      <c r="N100">
        <v>1</v>
      </c>
      <c r="O100">
        <f>IF(N100=5,I100,0)</f>
        <v>0</v>
      </c>
      <c r="Z100">
        <f>IF(AD100=0,J100,0)</f>
        <v>0</v>
      </c>
      <c r="AA100">
        <f>IF(AD100=15,J100,0)</f>
        <v>0</v>
      </c>
      <c r="AB100">
        <f>IF(AD100=21,J100,0)</f>
        <v>0</v>
      </c>
      <c r="AD100">
        <v>12</v>
      </c>
      <c r="AE100">
        <f>G100*AG100</f>
        <v>0</v>
      </c>
      <c r="AF100">
        <f>G100*(1-AG100)</f>
        <v>0</v>
      </c>
      <c r="AG100">
        <v>0</v>
      </c>
      <c r="AM100">
        <f>F100*AE100</f>
        <v>0</v>
      </c>
      <c r="AN100">
        <f>F100*AF100</f>
        <v>0</v>
      </c>
      <c r="AO100" t="s">
        <v>243</v>
      </c>
      <c r="AP100" t="s">
        <v>244</v>
      </c>
      <c r="AQ100" s="13" t="s">
        <v>54</v>
      </c>
    </row>
    <row r="101" spans="1:43">
      <c r="D101" s="14" t="s">
        <v>89</v>
      </c>
      <c r="E101" s="14"/>
      <c r="F101" s="14">
        <v>6.98</v>
      </c>
    </row>
    <row r="102" spans="1:43">
      <c r="A102" s="2" t="s">
        <v>245</v>
      </c>
      <c r="C102" s="1" t="s">
        <v>246</v>
      </c>
      <c r="D102" t="s">
        <v>247</v>
      </c>
      <c r="E102" t="s">
        <v>50</v>
      </c>
      <c r="F102">
        <v>3.79</v>
      </c>
      <c r="G102">
        <v>0</v>
      </c>
      <c r="H102">
        <f>F102*AE102</f>
        <v>0</v>
      </c>
      <c r="I102">
        <f>J102-H102</f>
        <v>0</v>
      </c>
      <c r="J102">
        <f>F102*G102</f>
        <v>0</v>
      </c>
      <c r="K102">
        <v>0</v>
      </c>
      <c r="L102">
        <f>F102*K102</f>
        <v>0</v>
      </c>
      <c r="M102" t="s">
        <v>51</v>
      </c>
      <c r="N102">
        <v>1</v>
      </c>
      <c r="O102">
        <f>IF(N102=5,I102,0)</f>
        <v>0</v>
      </c>
      <c r="Z102">
        <f>IF(AD102=0,J102,0)</f>
        <v>0</v>
      </c>
      <c r="AA102">
        <f>IF(AD102=15,J102,0)</f>
        <v>0</v>
      </c>
      <c r="AB102">
        <f>IF(AD102=21,J102,0)</f>
        <v>0</v>
      </c>
      <c r="AD102">
        <v>12</v>
      </c>
      <c r="AE102">
        <f>G102*AG102</f>
        <v>0</v>
      </c>
      <c r="AF102">
        <f>G102*(1-AG102)</f>
        <v>0</v>
      </c>
      <c r="AG102">
        <v>0</v>
      </c>
      <c r="AM102">
        <f>F102*AE102</f>
        <v>0</v>
      </c>
      <c r="AN102">
        <f>F102*AF102</f>
        <v>0</v>
      </c>
      <c r="AO102" t="s">
        <v>243</v>
      </c>
      <c r="AP102" t="s">
        <v>244</v>
      </c>
      <c r="AQ102" s="13" t="s">
        <v>54</v>
      </c>
    </row>
    <row r="103" spans="1:43" ht="25.5" customHeight="1">
      <c r="C103" s="17" t="s">
        <v>62</v>
      </c>
      <c r="D103" s="66" t="s">
        <v>248</v>
      </c>
      <c r="E103" s="66"/>
      <c r="F103" s="66"/>
      <c r="G103" s="66"/>
      <c r="H103" s="66"/>
      <c r="I103" s="66"/>
      <c r="J103" s="66"/>
      <c r="K103" s="66"/>
      <c r="L103" s="66"/>
      <c r="M103" s="66"/>
    </row>
    <row r="104" spans="1:43">
      <c r="A104" s="2" t="s">
        <v>249</v>
      </c>
      <c r="C104" s="1" t="s">
        <v>250</v>
      </c>
      <c r="D104" t="s">
        <v>251</v>
      </c>
      <c r="E104" t="s">
        <v>252</v>
      </c>
      <c r="F104">
        <v>170.55</v>
      </c>
      <c r="G104">
        <v>0</v>
      </c>
      <c r="H104">
        <f>F104*AE104</f>
        <v>0</v>
      </c>
      <c r="I104">
        <f>J104-H104</f>
        <v>0</v>
      </c>
      <c r="J104">
        <f>F104*G104</f>
        <v>0</v>
      </c>
      <c r="K104">
        <v>1E-3</v>
      </c>
      <c r="L104">
        <f>F104*K104</f>
        <v>0.17055000000000001</v>
      </c>
      <c r="M104" t="s">
        <v>51</v>
      </c>
      <c r="N104">
        <v>1</v>
      </c>
      <c r="O104">
        <f>IF(N104=5,I104,0)</f>
        <v>0</v>
      </c>
      <c r="Z104">
        <f>IF(AD104=0,J104,0)</f>
        <v>0</v>
      </c>
      <c r="AA104">
        <f>IF(AD104=15,J104,0)</f>
        <v>0</v>
      </c>
      <c r="AB104">
        <f>IF(AD104=21,J104,0)</f>
        <v>0</v>
      </c>
      <c r="AD104">
        <v>12</v>
      </c>
      <c r="AE104">
        <f>G104*AG104</f>
        <v>0</v>
      </c>
      <c r="AF104">
        <f>G104*(1-AG104)</f>
        <v>0</v>
      </c>
      <c r="AG104">
        <v>1</v>
      </c>
      <c r="AM104">
        <f>F104*AE104</f>
        <v>0</v>
      </c>
      <c r="AN104">
        <f>F104*AF104</f>
        <v>0</v>
      </c>
      <c r="AO104" t="s">
        <v>243</v>
      </c>
      <c r="AP104" t="s">
        <v>244</v>
      </c>
      <c r="AQ104" s="13" t="s">
        <v>54</v>
      </c>
    </row>
    <row r="105" spans="1:43">
      <c r="D105" s="14" t="s">
        <v>253</v>
      </c>
      <c r="E105" s="14"/>
      <c r="F105" s="14">
        <v>314.10000000000002</v>
      </c>
    </row>
    <row r="106" spans="1:43">
      <c r="D106" s="14" t="s">
        <v>254</v>
      </c>
      <c r="E106" s="14"/>
      <c r="F106" s="14">
        <v>274.05</v>
      </c>
    </row>
    <row r="107" spans="1:43">
      <c r="D107" s="14" t="s">
        <v>255</v>
      </c>
      <c r="E107" s="14"/>
      <c r="F107" s="14">
        <v>235.35</v>
      </c>
    </row>
    <row r="108" spans="1:43">
      <c r="D108" s="14" t="s">
        <v>256</v>
      </c>
      <c r="E108" s="14"/>
      <c r="F108" s="14">
        <v>170.55</v>
      </c>
    </row>
    <row r="109" spans="1:43" ht="25.5" customHeight="1">
      <c r="C109" s="17" t="s">
        <v>62</v>
      </c>
      <c r="D109" s="66" t="s">
        <v>257</v>
      </c>
      <c r="E109" s="66"/>
      <c r="F109" s="66"/>
      <c r="G109" s="66"/>
      <c r="H109" s="66"/>
      <c r="I109" s="66"/>
      <c r="J109" s="66"/>
      <c r="K109" s="66"/>
      <c r="L109" s="66"/>
      <c r="M109" s="66"/>
    </row>
    <row r="110" spans="1:43">
      <c r="A110" s="2" t="s">
        <v>258</v>
      </c>
      <c r="C110" s="1" t="s">
        <v>259</v>
      </c>
      <c r="D110" t="s">
        <v>260</v>
      </c>
      <c r="E110" t="s">
        <v>50</v>
      </c>
      <c r="F110">
        <v>3.79</v>
      </c>
      <c r="G110">
        <v>0</v>
      </c>
      <c r="H110">
        <f>F110*AE110</f>
        <v>0</v>
      </c>
      <c r="I110">
        <f>J110-H110</f>
        <v>0</v>
      </c>
      <c r="J110">
        <f>F110*G110</f>
        <v>0</v>
      </c>
      <c r="K110">
        <v>0</v>
      </c>
      <c r="L110">
        <f>F110*K110</f>
        <v>0</v>
      </c>
      <c r="M110" t="s">
        <v>51</v>
      </c>
      <c r="N110">
        <v>1</v>
      </c>
      <c r="O110">
        <f>IF(N110=5,I110,0)</f>
        <v>0</v>
      </c>
      <c r="Z110">
        <f>IF(AD110=0,J110,0)</f>
        <v>0</v>
      </c>
      <c r="AA110">
        <f>IF(AD110=15,J110,0)</f>
        <v>0</v>
      </c>
      <c r="AB110">
        <f>IF(AD110=21,J110,0)</f>
        <v>0</v>
      </c>
      <c r="AD110">
        <v>12</v>
      </c>
      <c r="AE110">
        <f>G110*AG110</f>
        <v>0</v>
      </c>
      <c r="AF110">
        <f>G110*(1-AG110)</f>
        <v>0</v>
      </c>
      <c r="AG110">
        <v>0</v>
      </c>
      <c r="AM110">
        <f>F110*AE110</f>
        <v>0</v>
      </c>
      <c r="AN110">
        <f>F110*AF110</f>
        <v>0</v>
      </c>
      <c r="AO110" t="s">
        <v>243</v>
      </c>
      <c r="AP110" t="s">
        <v>244</v>
      </c>
      <c r="AQ110" s="13" t="s">
        <v>54</v>
      </c>
    </row>
    <row r="111" spans="1:43" ht="12.75" customHeight="1">
      <c r="C111" s="17" t="s">
        <v>62</v>
      </c>
      <c r="D111" s="66" t="s">
        <v>261</v>
      </c>
      <c r="E111" s="66"/>
      <c r="F111" s="66"/>
      <c r="G111" s="66"/>
      <c r="H111" s="66"/>
      <c r="I111" s="66"/>
      <c r="J111" s="66"/>
      <c r="K111" s="66"/>
      <c r="L111" s="66"/>
      <c r="M111" s="66"/>
    </row>
    <row r="112" spans="1:43">
      <c r="A112" s="2" t="s">
        <v>262</v>
      </c>
      <c r="C112" s="1" t="s">
        <v>263</v>
      </c>
      <c r="D112" t="s">
        <v>264</v>
      </c>
      <c r="E112" t="s">
        <v>265</v>
      </c>
      <c r="F112">
        <v>0.94750000000000001</v>
      </c>
      <c r="G112">
        <v>0</v>
      </c>
      <c r="H112">
        <f>F112*AE112</f>
        <v>0</v>
      </c>
      <c r="I112">
        <f>J112-H112</f>
        <v>0</v>
      </c>
      <c r="J112">
        <f>F112*G112</f>
        <v>0</v>
      </c>
      <c r="K112">
        <v>9.5E-4</v>
      </c>
      <c r="L112">
        <f>F112*K112</f>
        <v>9.0012499999999999E-4</v>
      </c>
      <c r="M112" t="s">
        <v>51</v>
      </c>
      <c r="N112">
        <v>1</v>
      </c>
      <c r="O112">
        <f>IF(N112=5,I112,0)</f>
        <v>0</v>
      </c>
      <c r="Z112">
        <f>IF(AD112=0,J112,0)</f>
        <v>0</v>
      </c>
      <c r="AA112">
        <f>IF(AD112=15,J112,0)</f>
        <v>0</v>
      </c>
      <c r="AB112">
        <f>IF(AD112=21,J112,0)</f>
        <v>0</v>
      </c>
      <c r="AD112">
        <v>12</v>
      </c>
      <c r="AE112">
        <f>G112*AG112</f>
        <v>0</v>
      </c>
      <c r="AF112">
        <f>G112*(1-AG112)</f>
        <v>0</v>
      </c>
      <c r="AG112">
        <v>1</v>
      </c>
      <c r="AM112">
        <f>F112*AE112</f>
        <v>0</v>
      </c>
      <c r="AN112">
        <f>F112*AF112</f>
        <v>0</v>
      </c>
      <c r="AO112" t="s">
        <v>243</v>
      </c>
      <c r="AP112" t="s">
        <v>244</v>
      </c>
      <c r="AQ112" s="13" t="s">
        <v>54</v>
      </c>
    </row>
    <row r="113" spans="1:43">
      <c r="D113" s="14" t="s">
        <v>266</v>
      </c>
      <c r="E113" s="14"/>
      <c r="F113" s="14">
        <v>1.7450000000000001</v>
      </c>
    </row>
    <row r="114" spans="1:43">
      <c r="D114" s="14" t="s">
        <v>267</v>
      </c>
      <c r="E114" s="14"/>
      <c r="F114" s="14">
        <v>0.7157</v>
      </c>
    </row>
    <row r="115" spans="1:43">
      <c r="D115" s="14" t="s">
        <v>268</v>
      </c>
      <c r="E115" s="14"/>
      <c r="F115" s="14">
        <v>1.55</v>
      </c>
    </row>
    <row r="116" spans="1:43">
      <c r="D116" s="14" t="s">
        <v>269</v>
      </c>
      <c r="E116" s="14"/>
      <c r="F116" s="14">
        <v>1.5225</v>
      </c>
    </row>
    <row r="117" spans="1:43">
      <c r="D117" s="14" t="s">
        <v>270</v>
      </c>
      <c r="E117" s="14"/>
      <c r="F117" s="14">
        <v>1.3075000000000001</v>
      </c>
    </row>
    <row r="118" spans="1:43">
      <c r="D118" s="14" t="s">
        <v>271</v>
      </c>
      <c r="E118" s="14"/>
      <c r="F118" s="14">
        <v>0.94750000000000001</v>
      </c>
    </row>
    <row r="119" spans="1:43" ht="51" customHeight="1">
      <c r="C119" s="17" t="s">
        <v>62</v>
      </c>
      <c r="D119" s="66" t="s">
        <v>272</v>
      </c>
      <c r="E119" s="66"/>
      <c r="F119" s="66"/>
      <c r="G119" s="66"/>
      <c r="H119" s="66"/>
      <c r="I119" s="66"/>
      <c r="J119" s="66"/>
      <c r="K119" s="66"/>
      <c r="L119" s="66"/>
      <c r="M119" s="66"/>
    </row>
    <row r="120" spans="1:43">
      <c r="A120" s="2" t="s">
        <v>273</v>
      </c>
      <c r="C120" s="1" t="s">
        <v>274</v>
      </c>
      <c r="D120" t="s">
        <v>275</v>
      </c>
      <c r="E120" t="s">
        <v>50</v>
      </c>
      <c r="F120">
        <v>3.79</v>
      </c>
      <c r="G120">
        <v>0</v>
      </c>
      <c r="H120">
        <f>F120*AE120</f>
        <v>0</v>
      </c>
      <c r="I120">
        <f>J120-H120</f>
        <v>0</v>
      </c>
      <c r="J120">
        <f>F120*G120</f>
        <v>0</v>
      </c>
      <c r="K120">
        <v>0</v>
      </c>
      <c r="L120">
        <f>F120*K120</f>
        <v>0</v>
      </c>
      <c r="M120" t="s">
        <v>51</v>
      </c>
      <c r="N120">
        <v>1</v>
      </c>
      <c r="O120">
        <f>IF(N120=5,I120,0)</f>
        <v>0</v>
      </c>
      <c r="Z120">
        <f>IF(AD120=0,J120,0)</f>
        <v>0</v>
      </c>
      <c r="AA120">
        <f>IF(AD120=15,J120,0)</f>
        <v>0</v>
      </c>
      <c r="AB120">
        <f>IF(AD120=21,J120,0)</f>
        <v>0</v>
      </c>
      <c r="AD120">
        <v>12</v>
      </c>
      <c r="AE120">
        <f>G120*AG120</f>
        <v>0</v>
      </c>
      <c r="AF120">
        <f>G120*(1-AG120)</f>
        <v>0</v>
      </c>
      <c r="AG120">
        <v>0</v>
      </c>
      <c r="AM120">
        <f>F120*AE120</f>
        <v>0</v>
      </c>
      <c r="AN120">
        <f>F120*AF120</f>
        <v>0</v>
      </c>
      <c r="AO120" t="s">
        <v>243</v>
      </c>
      <c r="AP120" t="s">
        <v>244</v>
      </c>
      <c r="AQ120" s="13" t="s">
        <v>54</v>
      </c>
    </row>
    <row r="121" spans="1:43" ht="12.75" customHeight="1">
      <c r="C121" s="17" t="s">
        <v>62</v>
      </c>
      <c r="D121" s="66" t="s">
        <v>261</v>
      </c>
      <c r="E121" s="66"/>
      <c r="F121" s="66"/>
      <c r="G121" s="66"/>
      <c r="H121" s="66"/>
      <c r="I121" s="66"/>
      <c r="J121" s="66"/>
      <c r="K121" s="66"/>
      <c r="L121" s="66"/>
      <c r="M121" s="66"/>
    </row>
    <row r="122" spans="1:43">
      <c r="A122" s="2" t="s">
        <v>276</v>
      </c>
      <c r="C122" s="1" t="s">
        <v>277</v>
      </c>
      <c r="D122" t="s">
        <v>278</v>
      </c>
      <c r="E122" t="s">
        <v>252</v>
      </c>
      <c r="F122">
        <v>6.0640000000000001</v>
      </c>
      <c r="G122">
        <v>0</v>
      </c>
      <c r="H122">
        <f>F122*AE122</f>
        <v>0</v>
      </c>
      <c r="I122">
        <f>J122-H122</f>
        <v>0</v>
      </c>
      <c r="J122">
        <f>F122*G122</f>
        <v>0</v>
      </c>
      <c r="K122">
        <v>1E-3</v>
      </c>
      <c r="L122">
        <f>F122*K122</f>
        <v>6.0639999999999999E-3</v>
      </c>
      <c r="M122" t="s">
        <v>51</v>
      </c>
      <c r="N122">
        <v>1</v>
      </c>
      <c r="O122">
        <f>IF(N122=5,I122,0)</f>
        <v>0</v>
      </c>
      <c r="Z122">
        <f>IF(AD122=0,J122,0)</f>
        <v>0</v>
      </c>
      <c r="AA122">
        <f>IF(AD122=15,J122,0)</f>
        <v>0</v>
      </c>
      <c r="AB122">
        <f>IF(AD122=21,J122,0)</f>
        <v>0</v>
      </c>
      <c r="AD122">
        <v>12</v>
      </c>
      <c r="AE122">
        <f>G122*AG122</f>
        <v>0</v>
      </c>
      <c r="AF122">
        <f>G122*(1-AG122)</f>
        <v>0</v>
      </c>
      <c r="AG122">
        <v>1</v>
      </c>
      <c r="AM122">
        <f>F122*AE122</f>
        <v>0</v>
      </c>
      <c r="AN122">
        <f>F122*AF122</f>
        <v>0</v>
      </c>
      <c r="AO122" t="s">
        <v>243</v>
      </c>
      <c r="AP122" t="s">
        <v>244</v>
      </c>
      <c r="AQ122" s="13" t="s">
        <v>54</v>
      </c>
    </row>
    <row r="123" spans="1:43">
      <c r="D123" s="14" t="s">
        <v>279</v>
      </c>
      <c r="E123" s="14"/>
      <c r="F123" s="14">
        <v>11.167999999999999</v>
      </c>
    </row>
    <row r="124" spans="1:43">
      <c r="D124" s="14" t="s">
        <v>280</v>
      </c>
      <c r="E124" s="14"/>
      <c r="F124" s="14">
        <v>4.5804799999999997</v>
      </c>
    </row>
    <row r="125" spans="1:43">
      <c r="D125" s="14" t="s">
        <v>281</v>
      </c>
      <c r="E125" s="14"/>
      <c r="F125" s="14">
        <v>9.92</v>
      </c>
    </row>
    <row r="126" spans="1:43">
      <c r="D126" s="14" t="s">
        <v>282</v>
      </c>
      <c r="E126" s="14"/>
      <c r="F126" s="14">
        <v>9.7439999999999998</v>
      </c>
    </row>
    <row r="127" spans="1:43">
      <c r="D127" s="14" t="s">
        <v>283</v>
      </c>
      <c r="E127" s="14"/>
      <c r="F127" s="14">
        <v>8.3680000000000003</v>
      </c>
    </row>
    <row r="128" spans="1:43">
      <c r="D128" s="14" t="s">
        <v>284</v>
      </c>
      <c r="E128" s="14"/>
      <c r="F128" s="14">
        <v>6.0640000000000001</v>
      </c>
    </row>
    <row r="129" spans="1:43" ht="63.75" customHeight="1">
      <c r="C129" s="17" t="s">
        <v>62</v>
      </c>
      <c r="D129" s="66" t="s">
        <v>285</v>
      </c>
      <c r="E129" s="66"/>
      <c r="F129" s="66"/>
      <c r="G129" s="66"/>
      <c r="H129" s="66"/>
      <c r="I129" s="66"/>
      <c r="J129" s="66"/>
      <c r="K129" s="66"/>
      <c r="L129" s="66"/>
      <c r="M129" s="66"/>
    </row>
    <row r="130" spans="1:43">
      <c r="A130" s="2" t="s">
        <v>286</v>
      </c>
      <c r="C130" s="1" t="s">
        <v>287</v>
      </c>
      <c r="D130" t="s">
        <v>288</v>
      </c>
      <c r="E130" t="s">
        <v>67</v>
      </c>
      <c r="F130">
        <v>14.97</v>
      </c>
      <c r="G130">
        <v>0</v>
      </c>
      <c r="H130">
        <f>F130*AE130</f>
        <v>0</v>
      </c>
      <c r="I130">
        <f>J130-H130</f>
        <v>0</v>
      </c>
      <c r="J130">
        <f>F130*G130</f>
        <v>0</v>
      </c>
      <c r="K130">
        <v>0</v>
      </c>
      <c r="L130">
        <f>F130*K130</f>
        <v>0</v>
      </c>
      <c r="M130" t="s">
        <v>51</v>
      </c>
      <c r="N130">
        <v>1</v>
      </c>
      <c r="O130">
        <f>IF(N130=5,I130,0)</f>
        <v>0</v>
      </c>
      <c r="Z130">
        <f>IF(AD130=0,J130,0)</f>
        <v>0</v>
      </c>
      <c r="AA130">
        <f>IF(AD130=15,J130,0)</f>
        <v>0</v>
      </c>
      <c r="AB130">
        <f>IF(AD130=21,J130,0)</f>
        <v>0</v>
      </c>
      <c r="AD130">
        <v>12</v>
      </c>
      <c r="AE130">
        <f>G130*AG130</f>
        <v>0</v>
      </c>
      <c r="AF130">
        <f>G130*(1-AG130)</f>
        <v>0</v>
      </c>
      <c r="AG130">
        <v>0</v>
      </c>
      <c r="AM130">
        <f>F130*AE130</f>
        <v>0</v>
      </c>
      <c r="AN130">
        <f>F130*AF130</f>
        <v>0</v>
      </c>
      <c r="AO130" t="s">
        <v>243</v>
      </c>
      <c r="AP130" t="s">
        <v>244</v>
      </c>
      <c r="AQ130" s="13" t="s">
        <v>54</v>
      </c>
    </row>
    <row r="131" spans="1:43">
      <c r="D131" s="14" t="s">
        <v>289</v>
      </c>
      <c r="E131" s="14"/>
      <c r="F131" s="14">
        <v>16.28</v>
      </c>
    </row>
    <row r="132" spans="1:43">
      <c r="D132" s="14" t="s">
        <v>290</v>
      </c>
      <c r="E132" s="14"/>
      <c r="F132" s="14">
        <v>24</v>
      </c>
    </row>
    <row r="133" spans="1:43">
      <c r="D133" s="14" t="s">
        <v>291</v>
      </c>
      <c r="E133" s="14"/>
      <c r="F133" s="14">
        <v>10.039999999999999</v>
      </c>
    </row>
    <row r="134" spans="1:43">
      <c r="D134" s="14" t="s">
        <v>292</v>
      </c>
      <c r="E134" s="14"/>
      <c r="F134" s="14">
        <v>16</v>
      </c>
    </row>
    <row r="135" spans="1:43">
      <c r="D135" s="14" t="s">
        <v>293</v>
      </c>
      <c r="E135" s="14"/>
      <c r="F135" s="14">
        <v>20.399999999999999</v>
      </c>
    </row>
    <row r="136" spans="1:43">
      <c r="D136" s="14" t="s">
        <v>294</v>
      </c>
      <c r="E136" s="14"/>
      <c r="F136" s="14">
        <v>32</v>
      </c>
    </row>
    <row r="137" spans="1:43">
      <c r="D137" s="14" t="s">
        <v>295</v>
      </c>
      <c r="E137" s="14"/>
      <c r="F137" s="14">
        <v>9.1180000000000003</v>
      </c>
    </row>
    <row r="138" spans="1:43">
      <c r="D138" s="14" t="s">
        <v>296</v>
      </c>
      <c r="E138" s="14"/>
      <c r="F138" s="14">
        <v>8</v>
      </c>
    </row>
    <row r="139" spans="1:43">
      <c r="D139" s="14" t="s">
        <v>297</v>
      </c>
      <c r="E139" s="14"/>
      <c r="F139" s="14">
        <v>7.976</v>
      </c>
    </row>
    <row r="140" spans="1:43">
      <c r="D140" s="14" t="s">
        <v>296</v>
      </c>
      <c r="E140" s="14"/>
      <c r="F140" s="14">
        <v>8</v>
      </c>
    </row>
    <row r="141" spans="1:43">
      <c r="D141" s="14" t="s">
        <v>298</v>
      </c>
      <c r="E141" s="14"/>
      <c r="F141" s="14">
        <v>6.97</v>
      </c>
    </row>
    <row r="142" spans="1:43">
      <c r="D142" s="14" t="s">
        <v>296</v>
      </c>
      <c r="E142" s="14"/>
      <c r="F142" s="14">
        <v>8</v>
      </c>
    </row>
    <row r="143" spans="1:43" ht="12.75" customHeight="1">
      <c r="C143" s="17" t="s">
        <v>62</v>
      </c>
      <c r="D143" s="66" t="s">
        <v>261</v>
      </c>
      <c r="E143" s="66"/>
      <c r="F143" s="66"/>
      <c r="G143" s="66"/>
      <c r="H143" s="66"/>
      <c r="I143" s="66"/>
      <c r="J143" s="66"/>
      <c r="K143" s="66"/>
      <c r="L143" s="66"/>
      <c r="M143" s="66"/>
    </row>
    <row r="144" spans="1:43">
      <c r="A144" s="2" t="s">
        <v>299</v>
      </c>
      <c r="C144" s="1" t="s">
        <v>300</v>
      </c>
      <c r="D144" t="s">
        <v>301</v>
      </c>
      <c r="E144" t="s">
        <v>67</v>
      </c>
      <c r="F144">
        <v>15</v>
      </c>
      <c r="G144">
        <v>0</v>
      </c>
      <c r="H144">
        <f>F144*AE144</f>
        <v>0</v>
      </c>
      <c r="I144">
        <f>J144-H144</f>
        <v>0</v>
      </c>
      <c r="J144">
        <f>F144*G144</f>
        <v>0</v>
      </c>
      <c r="K144">
        <v>2.9999999999999997E-4</v>
      </c>
      <c r="L144">
        <f>F144*K144</f>
        <v>4.4999999999999997E-3</v>
      </c>
      <c r="M144" t="s">
        <v>51</v>
      </c>
      <c r="N144">
        <v>1</v>
      </c>
      <c r="O144">
        <f>IF(N144=5,I144,0)</f>
        <v>0</v>
      </c>
      <c r="Z144">
        <f>IF(AD144=0,J144,0)</f>
        <v>0</v>
      </c>
      <c r="AA144">
        <f>IF(AD144=15,J144,0)</f>
        <v>0</v>
      </c>
      <c r="AB144">
        <f>IF(AD144=21,J144,0)</f>
        <v>0</v>
      </c>
      <c r="AD144">
        <v>12</v>
      </c>
      <c r="AE144">
        <f>G144*AG144</f>
        <v>0</v>
      </c>
      <c r="AF144">
        <f>G144*(1-AG144)</f>
        <v>0</v>
      </c>
      <c r="AG144">
        <v>1</v>
      </c>
      <c r="AM144">
        <f>F144*AE144</f>
        <v>0</v>
      </c>
      <c r="AN144">
        <f>F144*AF144</f>
        <v>0</v>
      </c>
      <c r="AO144" t="s">
        <v>243</v>
      </c>
      <c r="AP144" t="s">
        <v>244</v>
      </c>
      <c r="AQ144" s="13" t="s">
        <v>54</v>
      </c>
    </row>
    <row r="145" spans="1:43" ht="12.75" customHeight="1">
      <c r="C145" s="17" t="s">
        <v>62</v>
      </c>
      <c r="D145" s="66" t="s">
        <v>302</v>
      </c>
      <c r="E145" s="66"/>
      <c r="F145" s="66"/>
      <c r="G145" s="66"/>
      <c r="H145" s="66"/>
      <c r="I145" s="66"/>
      <c r="J145" s="66"/>
      <c r="K145" s="66"/>
      <c r="L145" s="66"/>
      <c r="M145" s="66"/>
    </row>
    <row r="146" spans="1:43">
      <c r="A146" s="2" t="s">
        <v>303</v>
      </c>
      <c r="C146" s="1" t="s">
        <v>304</v>
      </c>
      <c r="D146" t="s">
        <v>305</v>
      </c>
      <c r="E146" t="s">
        <v>50</v>
      </c>
      <c r="F146">
        <v>3.79</v>
      </c>
      <c r="G146">
        <v>0</v>
      </c>
      <c r="H146">
        <f>F146*AE146</f>
        <v>0</v>
      </c>
      <c r="I146">
        <f>J146-H146</f>
        <v>0</v>
      </c>
      <c r="J146">
        <f>F146*G146</f>
        <v>0</v>
      </c>
      <c r="K146">
        <v>2.1000000000000001E-4</v>
      </c>
      <c r="L146">
        <f>F146*K146</f>
        <v>7.9589999999999999E-4</v>
      </c>
      <c r="M146" t="s">
        <v>51</v>
      </c>
      <c r="N146">
        <v>1</v>
      </c>
      <c r="O146">
        <f>IF(N146=5,I146,0)</f>
        <v>0</v>
      </c>
      <c r="Z146">
        <f>IF(AD146=0,J146,0)</f>
        <v>0</v>
      </c>
      <c r="AA146">
        <f>IF(AD146=15,J146,0)</f>
        <v>0</v>
      </c>
      <c r="AB146">
        <f>IF(AD146=21,J146,0)</f>
        <v>0</v>
      </c>
      <c r="AD146">
        <v>12</v>
      </c>
      <c r="AE146">
        <f>G146*AG146</f>
        <v>0</v>
      </c>
      <c r="AF146">
        <f>G146*(1-AG146)</f>
        <v>0</v>
      </c>
      <c r="AG146">
        <v>0.47242647058823528</v>
      </c>
      <c r="AM146">
        <f>F146*AE146</f>
        <v>0</v>
      </c>
      <c r="AN146">
        <f>F146*AF146</f>
        <v>0</v>
      </c>
      <c r="AO146" t="s">
        <v>243</v>
      </c>
      <c r="AP146" t="s">
        <v>244</v>
      </c>
      <c r="AQ146" s="13" t="s">
        <v>54</v>
      </c>
    </row>
    <row r="147" spans="1:43" ht="12.75" customHeight="1">
      <c r="C147" s="17" t="s">
        <v>62</v>
      </c>
      <c r="D147" s="66" t="s">
        <v>306</v>
      </c>
      <c r="E147" s="66"/>
      <c r="F147" s="66"/>
      <c r="G147" s="66"/>
      <c r="H147" s="66"/>
      <c r="I147" s="66"/>
      <c r="J147" s="66"/>
      <c r="K147" s="66"/>
      <c r="L147" s="66"/>
      <c r="M147" s="66"/>
    </row>
    <row r="148" spans="1:43">
      <c r="A148" s="2" t="s">
        <v>307</v>
      </c>
      <c r="C148" s="1" t="s">
        <v>308</v>
      </c>
      <c r="D148" t="s">
        <v>309</v>
      </c>
      <c r="E148" t="s">
        <v>50</v>
      </c>
      <c r="F148">
        <v>3.79</v>
      </c>
      <c r="G148">
        <v>0</v>
      </c>
      <c r="H148">
        <f>F148*AE148</f>
        <v>0</v>
      </c>
      <c r="I148">
        <f>J148-H148</f>
        <v>0</v>
      </c>
      <c r="J148">
        <f>F148*G148</f>
        <v>0</v>
      </c>
      <c r="K148">
        <v>8.0000000000000007E-5</v>
      </c>
      <c r="L148">
        <f>F148*K148</f>
        <v>3.0320000000000005E-4</v>
      </c>
      <c r="M148" t="s">
        <v>51</v>
      </c>
      <c r="N148">
        <v>1</v>
      </c>
      <c r="O148">
        <f>IF(N148=5,I148,0)</f>
        <v>0</v>
      </c>
      <c r="Z148">
        <f>IF(AD148=0,J148,0)</f>
        <v>0</v>
      </c>
      <c r="AA148">
        <f>IF(AD148=15,J148,0)</f>
        <v>0</v>
      </c>
      <c r="AB148">
        <f>IF(AD148=21,J148,0)</f>
        <v>0</v>
      </c>
      <c r="AD148">
        <v>12</v>
      </c>
      <c r="AE148">
        <f>G148*AG148</f>
        <v>0</v>
      </c>
      <c r="AF148">
        <f>G148*(1-AG148)</f>
        <v>0</v>
      </c>
      <c r="AG148">
        <v>0.56842105263157894</v>
      </c>
      <c r="AM148">
        <f>F148*AE148</f>
        <v>0</v>
      </c>
      <c r="AN148">
        <f>F148*AF148</f>
        <v>0</v>
      </c>
      <c r="AO148" t="s">
        <v>243</v>
      </c>
      <c r="AP148" t="s">
        <v>244</v>
      </c>
      <c r="AQ148" s="13" t="s">
        <v>54</v>
      </c>
    </row>
    <row r="149" spans="1:43" ht="12.75" customHeight="1">
      <c r="C149" s="17" t="s">
        <v>62</v>
      </c>
      <c r="D149" s="66" t="s">
        <v>310</v>
      </c>
      <c r="E149" s="66"/>
      <c r="F149" s="66"/>
      <c r="G149" s="66"/>
      <c r="H149" s="66"/>
      <c r="I149" s="66"/>
      <c r="J149" s="66"/>
      <c r="K149" s="66"/>
      <c r="L149" s="66"/>
      <c r="M149" s="66"/>
    </row>
    <row r="150" spans="1:43">
      <c r="A150" s="2" t="s">
        <v>311</v>
      </c>
      <c r="C150" s="1" t="s">
        <v>312</v>
      </c>
      <c r="D150" t="s">
        <v>313</v>
      </c>
      <c r="E150" t="s">
        <v>82</v>
      </c>
      <c r="F150">
        <v>0.27039999999999997</v>
      </c>
      <c r="G150">
        <v>0</v>
      </c>
      <c r="H150">
        <f>F150*AE150</f>
        <v>0</v>
      </c>
      <c r="I150">
        <f>J150-H150</f>
        <v>0</v>
      </c>
      <c r="J150">
        <f>F150*G150</f>
        <v>0</v>
      </c>
      <c r="K150">
        <v>0</v>
      </c>
      <c r="L150">
        <f>F150*K150</f>
        <v>0</v>
      </c>
      <c r="M150" t="s">
        <v>51</v>
      </c>
      <c r="N150">
        <v>5</v>
      </c>
      <c r="O150">
        <f>IF(N150=5,I150,0)</f>
        <v>0</v>
      </c>
      <c r="Z150">
        <f>IF(AD150=0,J150,0)</f>
        <v>0</v>
      </c>
      <c r="AA150">
        <f>IF(AD150=15,J150,0)</f>
        <v>0</v>
      </c>
      <c r="AB150">
        <f>IF(AD150=21,J150,0)</f>
        <v>0</v>
      </c>
      <c r="AD150">
        <v>12</v>
      </c>
      <c r="AE150">
        <f>G150*AG150</f>
        <v>0</v>
      </c>
      <c r="AF150">
        <f>G150*(1-AG150)</f>
        <v>0</v>
      </c>
      <c r="AG150">
        <v>0</v>
      </c>
      <c r="AM150">
        <f>F150*AE150</f>
        <v>0</v>
      </c>
      <c r="AN150">
        <f>F150*AF150</f>
        <v>0</v>
      </c>
      <c r="AO150" t="s">
        <v>243</v>
      </c>
      <c r="AP150" t="s">
        <v>244</v>
      </c>
      <c r="AQ150" s="13" t="s">
        <v>54</v>
      </c>
    </row>
    <row r="151" spans="1:43">
      <c r="A151" s="2" t="s">
        <v>314</v>
      </c>
      <c r="C151" s="1" t="s">
        <v>315</v>
      </c>
      <c r="D151" t="s">
        <v>316</v>
      </c>
      <c r="E151" t="s">
        <v>50</v>
      </c>
      <c r="F151">
        <v>3.79</v>
      </c>
      <c r="G151">
        <v>0</v>
      </c>
      <c r="H151">
        <f>F151*AE151</f>
        <v>0</v>
      </c>
      <c r="I151">
        <f>J151-H151</f>
        <v>0</v>
      </c>
      <c r="J151">
        <f>F151*G151</f>
        <v>0</v>
      </c>
      <c r="K151">
        <v>0</v>
      </c>
      <c r="L151">
        <f>F151*K151</f>
        <v>0</v>
      </c>
      <c r="M151" t="s">
        <v>51</v>
      </c>
      <c r="N151">
        <v>1</v>
      </c>
      <c r="O151">
        <f>IF(N151=5,I151,0)</f>
        <v>0</v>
      </c>
      <c r="Z151">
        <f>IF(AD151=0,J151,0)</f>
        <v>0</v>
      </c>
      <c r="AA151">
        <f>IF(AD151=15,J151,0)</f>
        <v>0</v>
      </c>
      <c r="AB151">
        <f>IF(AD151=21,J151,0)</f>
        <v>0</v>
      </c>
      <c r="AD151">
        <v>12</v>
      </c>
      <c r="AE151">
        <f>G151*AG151</f>
        <v>0</v>
      </c>
      <c r="AF151">
        <f>G151*(1-AG151)</f>
        <v>0</v>
      </c>
      <c r="AG151">
        <v>0</v>
      </c>
      <c r="AM151">
        <f>F151*AE151</f>
        <v>0</v>
      </c>
      <c r="AN151">
        <f>F151*AF151</f>
        <v>0</v>
      </c>
      <c r="AO151" t="s">
        <v>243</v>
      </c>
      <c r="AP151" t="s">
        <v>244</v>
      </c>
      <c r="AQ151" s="13" t="s">
        <v>54</v>
      </c>
    </row>
    <row r="152" spans="1:43" ht="38.25" customHeight="1">
      <c r="C152" s="17" t="s">
        <v>62</v>
      </c>
      <c r="D152" s="66" t="s">
        <v>317</v>
      </c>
      <c r="E152" s="66"/>
      <c r="F152" s="66"/>
      <c r="G152" s="66"/>
      <c r="H152" s="66"/>
      <c r="I152" s="66"/>
      <c r="J152" s="66"/>
      <c r="K152" s="66"/>
      <c r="L152" s="66"/>
      <c r="M152" s="66"/>
    </row>
    <row r="153" spans="1:43">
      <c r="A153" s="2" t="s">
        <v>318</v>
      </c>
      <c r="C153" s="1" t="s">
        <v>319</v>
      </c>
      <c r="D153" t="s">
        <v>320</v>
      </c>
      <c r="E153" t="s">
        <v>50</v>
      </c>
      <c r="F153">
        <v>4.548</v>
      </c>
      <c r="G153">
        <v>0</v>
      </c>
      <c r="H153">
        <f>F153*AE153</f>
        <v>0</v>
      </c>
      <c r="I153">
        <f>J153-H153</f>
        <v>0</v>
      </c>
      <c r="J153">
        <f>F153*G153</f>
        <v>0</v>
      </c>
      <c r="K153">
        <v>1.9199999999999998E-2</v>
      </c>
      <c r="L153">
        <f>F153*K153</f>
        <v>8.7321599999999999E-2</v>
      </c>
      <c r="M153" t="s">
        <v>51</v>
      </c>
      <c r="N153">
        <v>1</v>
      </c>
      <c r="O153">
        <f>IF(N153=5,I153,0)</f>
        <v>0</v>
      </c>
      <c r="Z153">
        <f>IF(AD153=0,J153,0)</f>
        <v>0</v>
      </c>
      <c r="AA153">
        <f>IF(AD153=15,J153,0)</f>
        <v>0</v>
      </c>
      <c r="AB153">
        <f>IF(AD153=21,J153,0)</f>
        <v>0</v>
      </c>
      <c r="AD153">
        <v>12</v>
      </c>
      <c r="AE153">
        <f>G153*AG153</f>
        <v>0</v>
      </c>
      <c r="AF153">
        <f>G153*(1-AG153)</f>
        <v>0</v>
      </c>
      <c r="AG153">
        <v>1</v>
      </c>
      <c r="AM153">
        <f>F153*AE153</f>
        <v>0</v>
      </c>
      <c r="AN153">
        <f>F153*AF153</f>
        <v>0</v>
      </c>
      <c r="AO153" t="s">
        <v>243</v>
      </c>
      <c r="AP153" t="s">
        <v>244</v>
      </c>
      <c r="AQ153" s="13" t="s">
        <v>54</v>
      </c>
    </row>
    <row r="154" spans="1:43">
      <c r="D154" s="14" t="s">
        <v>321</v>
      </c>
      <c r="E154" s="14"/>
      <c r="F154" s="14">
        <v>8.3759999999999994</v>
      </c>
    </row>
    <row r="155" spans="1:43">
      <c r="D155" s="14" t="s">
        <v>322</v>
      </c>
      <c r="E155" s="14"/>
      <c r="F155" s="14">
        <v>3.4353600000000002</v>
      </c>
    </row>
    <row r="156" spans="1:43">
      <c r="D156" s="14" t="s">
        <v>323</v>
      </c>
      <c r="E156" s="14"/>
      <c r="F156" s="14">
        <v>7.44</v>
      </c>
    </row>
    <row r="157" spans="1:43">
      <c r="D157" s="14" t="s">
        <v>324</v>
      </c>
      <c r="E157" s="14"/>
      <c r="F157" s="14">
        <v>7.3079999999999998</v>
      </c>
    </row>
    <row r="158" spans="1:43">
      <c r="D158" s="14" t="s">
        <v>325</v>
      </c>
      <c r="E158" s="14"/>
      <c r="F158" s="14">
        <v>6.2759999999999998</v>
      </c>
    </row>
    <row r="159" spans="1:43">
      <c r="D159" s="14" t="s">
        <v>326</v>
      </c>
      <c r="E159" s="14"/>
      <c r="F159" s="14">
        <v>4.548</v>
      </c>
    </row>
    <row r="160" spans="1:43" ht="25.5" customHeight="1">
      <c r="C160" s="17" t="s">
        <v>62</v>
      </c>
      <c r="D160" s="66" t="s">
        <v>327</v>
      </c>
      <c r="E160" s="66"/>
      <c r="F160" s="66"/>
      <c r="G160" s="66"/>
      <c r="H160" s="66"/>
      <c r="I160" s="66"/>
      <c r="J160" s="66"/>
      <c r="K160" s="66"/>
      <c r="L160" s="66"/>
      <c r="M160" s="66"/>
    </row>
    <row r="161" spans="1:43">
      <c r="A161" s="18"/>
      <c r="B161" s="19"/>
      <c r="C161" s="19" t="s">
        <v>328</v>
      </c>
      <c r="D161" s="13" t="s">
        <v>329</v>
      </c>
      <c r="E161" s="13"/>
      <c r="F161" s="13"/>
      <c r="G161" s="13"/>
      <c r="H161" s="13">
        <f>SUM(H162:H229)</f>
        <v>0</v>
      </c>
      <c r="I161" s="13">
        <f>SUM(I162:I229)</f>
        <v>0</v>
      </c>
      <c r="J161" s="13">
        <f>H161+I161</f>
        <v>0</v>
      </c>
      <c r="K161" s="13"/>
      <c r="L161" s="13">
        <f>SUM(L162:L229)</f>
        <v>0.47834413000000003</v>
      </c>
      <c r="M161" s="13"/>
      <c r="P161" s="13">
        <f>IF(Q161="PR",J161,SUM(O162:O229))</f>
        <v>0</v>
      </c>
      <c r="Q161" s="13" t="s">
        <v>105</v>
      </c>
      <c r="R161" s="13">
        <f>IF(Q161="HS",H161,0)</f>
        <v>0</v>
      </c>
      <c r="S161" s="13">
        <f>IF(Q161="HS",I161-P161,0)</f>
        <v>0</v>
      </c>
      <c r="T161" s="13">
        <f>IF(Q161="PS",H161,0)</f>
        <v>0</v>
      </c>
      <c r="U161" s="13">
        <f>IF(Q161="PS",I161-P161,0)</f>
        <v>0</v>
      </c>
      <c r="V161" s="13">
        <f>IF(Q161="MP",H161,0)</f>
        <v>0</v>
      </c>
      <c r="W161" s="13">
        <f>IF(Q161="MP",I161-P161,0)</f>
        <v>0</v>
      </c>
      <c r="X161" s="13">
        <f>IF(Q161="OM",H161,0)</f>
        <v>0</v>
      </c>
      <c r="Y161" s="13">
        <v>781</v>
      </c>
      <c r="AI161">
        <f>SUM(Z162:Z229)</f>
        <v>0</v>
      </c>
      <c r="AJ161">
        <f>SUM(AA162:AA229)</f>
        <v>0</v>
      </c>
      <c r="AK161">
        <f>SUM(AB162:AB229)</f>
        <v>0</v>
      </c>
    </row>
    <row r="162" spans="1:43">
      <c r="A162" s="2" t="s">
        <v>330</v>
      </c>
      <c r="C162" s="1" t="s">
        <v>331</v>
      </c>
      <c r="D162" t="s">
        <v>332</v>
      </c>
      <c r="E162" t="s">
        <v>50</v>
      </c>
      <c r="F162">
        <v>13.94</v>
      </c>
      <c r="G162">
        <v>0</v>
      </c>
      <c r="H162">
        <f>F162*AE162</f>
        <v>0</v>
      </c>
      <c r="I162">
        <f>J162-H162</f>
        <v>0</v>
      </c>
      <c r="J162">
        <f>F162*G162</f>
        <v>0</v>
      </c>
      <c r="K162">
        <v>0</v>
      </c>
      <c r="L162">
        <f>F162*K162</f>
        <v>0</v>
      </c>
      <c r="M162" t="s">
        <v>51</v>
      </c>
      <c r="N162">
        <v>1</v>
      </c>
      <c r="O162">
        <f>IF(N162=5,I162,0)</f>
        <v>0</v>
      </c>
      <c r="Z162">
        <f>IF(AD162=0,J162,0)</f>
        <v>0</v>
      </c>
      <c r="AA162">
        <f>IF(AD162=15,J162,0)</f>
        <v>0</v>
      </c>
      <c r="AB162">
        <f>IF(AD162=21,J162,0)</f>
        <v>0</v>
      </c>
      <c r="AD162">
        <v>12</v>
      </c>
      <c r="AE162">
        <f>G162*AG162</f>
        <v>0</v>
      </c>
      <c r="AF162">
        <f>G162*(1-AG162)</f>
        <v>0</v>
      </c>
      <c r="AG162">
        <v>0</v>
      </c>
      <c r="AM162">
        <f>F162*AE162</f>
        <v>0</v>
      </c>
      <c r="AN162">
        <f>F162*AF162</f>
        <v>0</v>
      </c>
      <c r="AO162" t="s">
        <v>333</v>
      </c>
      <c r="AP162" t="s">
        <v>334</v>
      </c>
      <c r="AQ162" s="13" t="s">
        <v>54</v>
      </c>
    </row>
    <row r="163" spans="1:43">
      <c r="D163" s="14" t="s">
        <v>335</v>
      </c>
      <c r="E163" s="14"/>
      <c r="F163" s="14">
        <v>32.56</v>
      </c>
    </row>
    <row r="164" spans="1:43">
      <c r="D164" s="14" t="s">
        <v>336</v>
      </c>
      <c r="E164" s="14"/>
      <c r="F164" s="14">
        <v>-2.8</v>
      </c>
    </row>
    <row r="165" spans="1:43">
      <c r="D165" s="14" t="s">
        <v>337</v>
      </c>
      <c r="E165" s="14"/>
      <c r="F165" s="14">
        <v>20.88</v>
      </c>
    </row>
    <row r="166" spans="1:43">
      <c r="D166" s="14" t="s">
        <v>338</v>
      </c>
      <c r="E166" s="14"/>
      <c r="F166" s="14">
        <v>-5.6</v>
      </c>
    </row>
    <row r="167" spans="1:43">
      <c r="D167" s="14" t="s">
        <v>339</v>
      </c>
      <c r="E167" s="14"/>
      <c r="F167" s="14">
        <v>40.799999999999997</v>
      </c>
    </row>
    <row r="168" spans="1:43">
      <c r="D168" s="14" t="s">
        <v>338</v>
      </c>
      <c r="E168" s="14"/>
      <c r="F168" s="14">
        <v>-5.6</v>
      </c>
    </row>
    <row r="169" spans="1:43">
      <c r="D169" s="14" t="s">
        <v>340</v>
      </c>
      <c r="E169" s="14"/>
      <c r="F169" s="14">
        <v>-3.2</v>
      </c>
    </row>
    <row r="170" spans="1:43">
      <c r="D170" s="14" t="s">
        <v>341</v>
      </c>
      <c r="E170" s="14"/>
      <c r="F170" s="14">
        <v>-0.6</v>
      </c>
    </row>
    <row r="171" spans="1:43">
      <c r="D171" s="14" t="s">
        <v>342</v>
      </c>
      <c r="E171" s="14"/>
      <c r="F171" s="14">
        <v>-0.36</v>
      </c>
    </row>
    <row r="172" spans="1:43">
      <c r="D172" s="14" t="s">
        <v>343</v>
      </c>
      <c r="E172" s="14"/>
      <c r="F172" s="14">
        <v>17.635999999999999</v>
      </c>
    </row>
    <row r="173" spans="1:43">
      <c r="D173" s="14" t="s">
        <v>344</v>
      </c>
      <c r="E173" s="14"/>
      <c r="F173" s="14">
        <v>15.952</v>
      </c>
    </row>
    <row r="174" spans="1:43">
      <c r="D174" s="14" t="s">
        <v>345</v>
      </c>
      <c r="E174" s="14"/>
      <c r="F174" s="14">
        <v>13.94</v>
      </c>
    </row>
    <row r="175" spans="1:43" ht="12.75" customHeight="1">
      <c r="C175" s="17" t="s">
        <v>62</v>
      </c>
      <c r="D175" s="66" t="s">
        <v>346</v>
      </c>
      <c r="E175" s="66"/>
      <c r="F175" s="66"/>
      <c r="G175" s="66"/>
      <c r="H175" s="66"/>
      <c r="I175" s="66"/>
      <c r="J175" s="66"/>
      <c r="K175" s="66"/>
      <c r="L175" s="66"/>
      <c r="M175" s="66"/>
    </row>
    <row r="176" spans="1:43">
      <c r="A176" s="2" t="s">
        <v>347</v>
      </c>
      <c r="C176" s="1" t="s">
        <v>348</v>
      </c>
      <c r="D176" t="s">
        <v>349</v>
      </c>
      <c r="E176" t="s">
        <v>50</v>
      </c>
      <c r="F176">
        <v>13.94</v>
      </c>
      <c r="G176">
        <v>0</v>
      </c>
      <c r="H176">
        <f>F176*AE176</f>
        <v>0</v>
      </c>
      <c r="I176">
        <f>J176-H176</f>
        <v>0</v>
      </c>
      <c r="J176">
        <f>F176*G176</f>
        <v>0</v>
      </c>
      <c r="K176">
        <v>0</v>
      </c>
      <c r="L176">
        <f>F176*K176</f>
        <v>0</v>
      </c>
      <c r="M176" t="s">
        <v>51</v>
      </c>
      <c r="N176">
        <v>1</v>
      </c>
      <c r="O176">
        <f>IF(N176=5,I176,0)</f>
        <v>0</v>
      </c>
      <c r="Z176">
        <f>IF(AD176=0,J176,0)</f>
        <v>0</v>
      </c>
      <c r="AA176">
        <f>IF(AD176=15,J176,0)</f>
        <v>0</v>
      </c>
      <c r="AB176">
        <f>IF(AD176=21,J176,0)</f>
        <v>0</v>
      </c>
      <c r="AD176">
        <v>12</v>
      </c>
      <c r="AE176">
        <f>G176*AG176</f>
        <v>0</v>
      </c>
      <c r="AF176">
        <f>G176*(1-AG176)</f>
        <v>0</v>
      </c>
      <c r="AG176">
        <v>0</v>
      </c>
      <c r="AM176">
        <f>F176*AE176</f>
        <v>0</v>
      </c>
      <c r="AN176">
        <f>F176*AF176</f>
        <v>0</v>
      </c>
      <c r="AO176" t="s">
        <v>333</v>
      </c>
      <c r="AP176" t="s">
        <v>334</v>
      </c>
      <c r="AQ176" s="13" t="s">
        <v>54</v>
      </c>
    </row>
    <row r="177" spans="1:43" ht="12.75" customHeight="1">
      <c r="C177" s="17" t="s">
        <v>62</v>
      </c>
      <c r="D177" s="66" t="s">
        <v>350</v>
      </c>
      <c r="E177" s="66"/>
      <c r="F177" s="66"/>
      <c r="G177" s="66"/>
      <c r="H177" s="66"/>
      <c r="I177" s="66"/>
      <c r="J177" s="66"/>
      <c r="K177" s="66"/>
      <c r="L177" s="66"/>
      <c r="M177" s="66"/>
    </row>
    <row r="178" spans="1:43">
      <c r="A178" s="2" t="s">
        <v>351</v>
      </c>
      <c r="C178" s="1" t="s">
        <v>263</v>
      </c>
      <c r="D178" t="s">
        <v>264</v>
      </c>
      <c r="E178" t="s">
        <v>265</v>
      </c>
      <c r="F178">
        <v>3.4849999999999999</v>
      </c>
      <c r="G178">
        <v>0</v>
      </c>
      <c r="H178">
        <f>F178*AE178</f>
        <v>0</v>
      </c>
      <c r="I178">
        <f>J178-H178</f>
        <v>0</v>
      </c>
      <c r="J178">
        <f>F178*G178</f>
        <v>0</v>
      </c>
      <c r="K178">
        <v>9.5E-4</v>
      </c>
      <c r="L178">
        <f>F178*K178</f>
        <v>3.3107499999999999E-3</v>
      </c>
      <c r="M178" t="s">
        <v>51</v>
      </c>
      <c r="N178">
        <v>1</v>
      </c>
      <c r="O178">
        <f>IF(N178=5,I178,0)</f>
        <v>0</v>
      </c>
      <c r="Z178">
        <f>IF(AD178=0,J178,0)</f>
        <v>0</v>
      </c>
      <c r="AA178">
        <f>IF(AD178=15,J178,0)</f>
        <v>0</v>
      </c>
      <c r="AB178">
        <f>IF(AD178=21,J178,0)</f>
        <v>0</v>
      </c>
      <c r="AD178">
        <v>12</v>
      </c>
      <c r="AE178">
        <f>G178*AG178</f>
        <v>0</v>
      </c>
      <c r="AF178">
        <f>G178*(1-AG178)</f>
        <v>0</v>
      </c>
      <c r="AG178">
        <v>1</v>
      </c>
      <c r="AM178">
        <f>F178*AE178</f>
        <v>0</v>
      </c>
      <c r="AN178">
        <f>F178*AF178</f>
        <v>0</v>
      </c>
      <c r="AO178" t="s">
        <v>333</v>
      </c>
      <c r="AP178" t="s">
        <v>334</v>
      </c>
      <c r="AQ178" s="13" t="s">
        <v>54</v>
      </c>
    </row>
    <row r="179" spans="1:43">
      <c r="D179" s="14" t="s">
        <v>352</v>
      </c>
      <c r="E179" s="14"/>
      <c r="F179" s="14">
        <v>8.14</v>
      </c>
    </row>
    <row r="180" spans="1:43">
      <c r="D180" s="14" t="s">
        <v>353</v>
      </c>
      <c r="E180" s="14"/>
      <c r="F180" s="14">
        <v>3.82</v>
      </c>
    </row>
    <row r="181" spans="1:43">
      <c r="D181" s="14" t="s">
        <v>354</v>
      </c>
      <c r="E181" s="14"/>
      <c r="F181" s="14">
        <v>7.76</v>
      </c>
    </row>
    <row r="182" spans="1:43">
      <c r="D182" s="14" t="s">
        <v>355</v>
      </c>
      <c r="E182" s="14"/>
      <c r="F182" s="14">
        <v>4.4089999999999998</v>
      </c>
    </row>
    <row r="183" spans="1:43">
      <c r="D183" s="14" t="s">
        <v>356</v>
      </c>
      <c r="E183" s="14"/>
      <c r="F183" s="14">
        <v>3.988</v>
      </c>
    </row>
    <row r="184" spans="1:43">
      <c r="D184" s="14" t="s">
        <v>357</v>
      </c>
      <c r="E184" s="14"/>
      <c r="F184" s="14">
        <v>3.4849999999999999</v>
      </c>
    </row>
    <row r="185" spans="1:43" ht="51" customHeight="1">
      <c r="C185" s="17" t="s">
        <v>62</v>
      </c>
      <c r="D185" s="66" t="s">
        <v>272</v>
      </c>
      <c r="E185" s="66"/>
      <c r="F185" s="66"/>
      <c r="G185" s="66"/>
      <c r="H185" s="66"/>
      <c r="I185" s="66"/>
      <c r="J185" s="66"/>
      <c r="K185" s="66"/>
      <c r="L185" s="66"/>
      <c r="M185" s="66"/>
    </row>
    <row r="186" spans="1:43">
      <c r="A186" s="2" t="s">
        <v>44</v>
      </c>
      <c r="C186" s="1" t="s">
        <v>358</v>
      </c>
      <c r="D186" t="s">
        <v>359</v>
      </c>
      <c r="E186" t="s">
        <v>50</v>
      </c>
      <c r="F186">
        <v>13.94</v>
      </c>
      <c r="G186">
        <v>0</v>
      </c>
      <c r="H186">
        <f>F186*AE186</f>
        <v>0</v>
      </c>
      <c r="I186">
        <f>J186-H186</f>
        <v>0</v>
      </c>
      <c r="J186">
        <f>F186*G186</f>
        <v>0</v>
      </c>
      <c r="K186">
        <v>0</v>
      </c>
      <c r="L186">
        <f>F186*K186</f>
        <v>0</v>
      </c>
      <c r="M186" t="s">
        <v>51</v>
      </c>
      <c r="N186">
        <v>1</v>
      </c>
      <c r="O186">
        <f>IF(N186=5,I186,0)</f>
        <v>0</v>
      </c>
      <c r="Z186">
        <f>IF(AD186=0,J186,0)</f>
        <v>0</v>
      </c>
      <c r="AA186">
        <f>IF(AD186=15,J186,0)</f>
        <v>0</v>
      </c>
      <c r="AB186">
        <f>IF(AD186=21,J186,0)</f>
        <v>0</v>
      </c>
      <c r="AD186">
        <v>12</v>
      </c>
      <c r="AE186">
        <f>G186*AG186</f>
        <v>0</v>
      </c>
      <c r="AF186">
        <f>G186*(1-AG186)</f>
        <v>0</v>
      </c>
      <c r="AG186">
        <v>0</v>
      </c>
      <c r="AM186">
        <f>F186*AE186</f>
        <v>0</v>
      </c>
      <c r="AN186">
        <f>F186*AF186</f>
        <v>0</v>
      </c>
      <c r="AO186" t="s">
        <v>333</v>
      </c>
      <c r="AP186" t="s">
        <v>334</v>
      </c>
      <c r="AQ186" s="13" t="s">
        <v>54</v>
      </c>
    </row>
    <row r="187" spans="1:43" ht="12.75" customHeight="1">
      <c r="C187" s="17" t="s">
        <v>62</v>
      </c>
      <c r="D187" s="66" t="s">
        <v>350</v>
      </c>
      <c r="E187" s="66"/>
      <c r="F187" s="66"/>
      <c r="G187" s="66"/>
      <c r="H187" s="66"/>
      <c r="I187" s="66"/>
      <c r="J187" s="66"/>
      <c r="K187" s="66"/>
      <c r="L187" s="66"/>
      <c r="M187" s="66"/>
    </row>
    <row r="188" spans="1:43">
      <c r="A188" s="2" t="s">
        <v>360</v>
      </c>
      <c r="C188" s="1" t="s">
        <v>277</v>
      </c>
      <c r="D188" t="s">
        <v>278</v>
      </c>
      <c r="E188" t="s">
        <v>252</v>
      </c>
      <c r="F188">
        <v>23.001000000000001</v>
      </c>
      <c r="G188">
        <v>0</v>
      </c>
      <c r="H188">
        <f>F188*AE188</f>
        <v>0</v>
      </c>
      <c r="I188">
        <f>J188-H188</f>
        <v>0</v>
      </c>
      <c r="J188">
        <f>F188*G188</f>
        <v>0</v>
      </c>
      <c r="K188">
        <v>1E-3</v>
      </c>
      <c r="L188">
        <f>F188*K188</f>
        <v>2.3001000000000001E-2</v>
      </c>
      <c r="M188" t="s">
        <v>51</v>
      </c>
      <c r="N188">
        <v>1</v>
      </c>
      <c r="O188">
        <f>IF(N188=5,I188,0)</f>
        <v>0</v>
      </c>
      <c r="Z188">
        <f>IF(AD188=0,J188,0)</f>
        <v>0</v>
      </c>
      <c r="AA188">
        <f>IF(AD188=15,J188,0)</f>
        <v>0</v>
      </c>
      <c r="AB188">
        <f>IF(AD188=21,J188,0)</f>
        <v>0</v>
      </c>
      <c r="AD188">
        <v>12</v>
      </c>
      <c r="AE188">
        <f>G188*AG188</f>
        <v>0</v>
      </c>
      <c r="AF188">
        <f>G188*(1-AG188)</f>
        <v>0</v>
      </c>
      <c r="AG188">
        <v>1</v>
      </c>
      <c r="AM188">
        <f>F188*AE188</f>
        <v>0</v>
      </c>
      <c r="AN188">
        <f>F188*AF188</f>
        <v>0</v>
      </c>
      <c r="AO188" t="s">
        <v>333</v>
      </c>
      <c r="AP188" t="s">
        <v>334</v>
      </c>
      <c r="AQ188" s="13" t="s">
        <v>54</v>
      </c>
    </row>
    <row r="189" spans="1:43">
      <c r="D189" s="14" t="s">
        <v>361</v>
      </c>
      <c r="E189" s="14"/>
      <c r="F189" s="14">
        <v>49.103999999999999</v>
      </c>
    </row>
    <row r="190" spans="1:43">
      <c r="D190" s="14" t="s">
        <v>362</v>
      </c>
      <c r="E190" s="14"/>
      <c r="F190" s="14">
        <v>25.212</v>
      </c>
    </row>
    <row r="191" spans="1:43">
      <c r="D191" s="14" t="s">
        <v>363</v>
      </c>
      <c r="E191" s="14"/>
      <c r="F191" s="14">
        <v>51.216000000000001</v>
      </c>
    </row>
    <row r="192" spans="1:43">
      <c r="D192" s="14" t="s">
        <v>364</v>
      </c>
      <c r="E192" s="14"/>
      <c r="F192" s="14">
        <v>29.099399999999999</v>
      </c>
    </row>
    <row r="193" spans="1:43">
      <c r="D193" s="14" t="s">
        <v>365</v>
      </c>
      <c r="E193" s="14"/>
      <c r="F193" s="14">
        <v>26.320799999999998</v>
      </c>
    </row>
    <row r="194" spans="1:43">
      <c r="D194" s="14" t="s">
        <v>366</v>
      </c>
      <c r="E194" s="14"/>
      <c r="F194" s="14">
        <v>23.001000000000001</v>
      </c>
    </row>
    <row r="195" spans="1:43" ht="63.75" customHeight="1">
      <c r="C195" s="17" t="s">
        <v>62</v>
      </c>
      <c r="D195" s="66" t="s">
        <v>285</v>
      </c>
      <c r="E195" s="66"/>
      <c r="F195" s="66"/>
      <c r="G195" s="66"/>
      <c r="H195" s="66"/>
      <c r="I195" s="66"/>
      <c r="J195" s="66"/>
      <c r="K195" s="66"/>
      <c r="L195" s="66"/>
      <c r="M195" s="66"/>
    </row>
    <row r="196" spans="1:43">
      <c r="A196" s="2" t="s">
        <v>367</v>
      </c>
      <c r="C196" s="1" t="s">
        <v>368</v>
      </c>
      <c r="D196" t="s">
        <v>369</v>
      </c>
      <c r="E196" t="s">
        <v>50</v>
      </c>
      <c r="F196">
        <v>13.94</v>
      </c>
      <c r="G196">
        <v>0</v>
      </c>
      <c r="H196">
        <f>F196*AE196</f>
        <v>0</v>
      </c>
      <c r="I196">
        <f>J196-H196</f>
        <v>0</v>
      </c>
      <c r="J196">
        <f>F196*G196</f>
        <v>0</v>
      </c>
      <c r="K196">
        <v>1.6000000000000001E-4</v>
      </c>
      <c r="L196">
        <f>F196*K196</f>
        <v>2.2304E-3</v>
      </c>
      <c r="M196" t="s">
        <v>51</v>
      </c>
      <c r="N196">
        <v>1</v>
      </c>
      <c r="O196">
        <f>IF(N196=5,I196,0)</f>
        <v>0</v>
      </c>
      <c r="Z196">
        <f>IF(AD196=0,J196,0)</f>
        <v>0</v>
      </c>
      <c r="AA196">
        <f>IF(AD196=15,J196,0)</f>
        <v>0</v>
      </c>
      <c r="AB196">
        <f>IF(AD196=21,J196,0)</f>
        <v>0</v>
      </c>
      <c r="AD196">
        <v>12</v>
      </c>
      <c r="AE196">
        <f>G196*AG196</f>
        <v>0</v>
      </c>
      <c r="AF196">
        <f>G196*(1-AG196)</f>
        <v>0</v>
      </c>
      <c r="AG196">
        <v>0.40208333333333329</v>
      </c>
      <c r="AM196">
        <f>F196*AE196</f>
        <v>0</v>
      </c>
      <c r="AN196">
        <f>F196*AF196</f>
        <v>0</v>
      </c>
      <c r="AO196" t="s">
        <v>333</v>
      </c>
      <c r="AP196" t="s">
        <v>334</v>
      </c>
      <c r="AQ196" s="13" t="s">
        <v>54</v>
      </c>
    </row>
    <row r="197" spans="1:43" ht="12.75" customHeight="1">
      <c r="C197" s="17" t="s">
        <v>62</v>
      </c>
      <c r="D197" s="66" t="s">
        <v>370</v>
      </c>
      <c r="E197" s="66"/>
      <c r="F197" s="66"/>
      <c r="G197" s="66"/>
      <c r="H197" s="66"/>
      <c r="I197" s="66"/>
      <c r="J197" s="66"/>
      <c r="K197" s="66"/>
      <c r="L197" s="66"/>
      <c r="M197" s="66"/>
    </row>
    <row r="198" spans="1:43">
      <c r="A198" s="2" t="s">
        <v>96</v>
      </c>
      <c r="C198" s="1" t="s">
        <v>371</v>
      </c>
      <c r="D198" t="s">
        <v>372</v>
      </c>
      <c r="E198" t="s">
        <v>101</v>
      </c>
      <c r="F198">
        <v>30</v>
      </c>
      <c r="G198">
        <v>0</v>
      </c>
      <c r="H198">
        <f>F198*AE198</f>
        <v>0</v>
      </c>
      <c r="I198">
        <f>J198-H198</f>
        <v>0</v>
      </c>
      <c r="J198">
        <f>F198*G198</f>
        <v>0</v>
      </c>
      <c r="K198">
        <v>0</v>
      </c>
      <c r="L198">
        <f>F198*K198</f>
        <v>0</v>
      </c>
      <c r="M198" t="s">
        <v>51</v>
      </c>
      <c r="N198">
        <v>1</v>
      </c>
      <c r="O198">
        <f>IF(N198=5,I198,0)</f>
        <v>0</v>
      </c>
      <c r="Z198">
        <f>IF(AD198=0,J198,0)</f>
        <v>0</v>
      </c>
      <c r="AA198">
        <f>IF(AD198=15,J198,0)</f>
        <v>0</v>
      </c>
      <c r="AB198">
        <f>IF(AD198=21,J198,0)</f>
        <v>0</v>
      </c>
      <c r="AD198">
        <v>12</v>
      </c>
      <c r="AE198">
        <f>G198*AG198</f>
        <v>0</v>
      </c>
      <c r="AF198">
        <f>G198*(1-AG198)</f>
        <v>0</v>
      </c>
      <c r="AG198">
        <v>2.7118644067796609E-2</v>
      </c>
      <c r="AM198">
        <f>F198*AE198</f>
        <v>0</v>
      </c>
      <c r="AN198">
        <f>F198*AF198</f>
        <v>0</v>
      </c>
      <c r="AO198" t="s">
        <v>333</v>
      </c>
      <c r="AP198" t="s">
        <v>334</v>
      </c>
      <c r="AQ198" s="13" t="s">
        <v>54</v>
      </c>
    </row>
    <row r="199" spans="1:43">
      <c r="A199" s="2" t="s">
        <v>373</v>
      </c>
      <c r="C199" s="1" t="s">
        <v>374</v>
      </c>
      <c r="D199" t="s">
        <v>375</v>
      </c>
      <c r="E199" t="s">
        <v>101</v>
      </c>
      <c r="F199">
        <v>4</v>
      </c>
      <c r="G199">
        <v>0</v>
      </c>
      <c r="H199">
        <f>F199*AE199</f>
        <v>0</v>
      </c>
      <c r="I199">
        <f>J199-H199</f>
        <v>0</v>
      </c>
      <c r="J199">
        <f>F199*G199</f>
        <v>0</v>
      </c>
      <c r="K199">
        <v>0</v>
      </c>
      <c r="L199">
        <f>F199*K199</f>
        <v>0</v>
      </c>
      <c r="M199" t="s">
        <v>51</v>
      </c>
      <c r="N199">
        <v>1</v>
      </c>
      <c r="O199">
        <f>IF(N199=5,I199,0)</f>
        <v>0</v>
      </c>
      <c r="Z199">
        <f>IF(AD199=0,J199,0)</f>
        <v>0</v>
      </c>
      <c r="AA199">
        <f>IF(AD199=15,J199,0)</f>
        <v>0</v>
      </c>
      <c r="AB199">
        <f>IF(AD199=21,J199,0)</f>
        <v>0</v>
      </c>
      <c r="AD199">
        <v>12</v>
      </c>
      <c r="AE199">
        <f>G199*AG199</f>
        <v>0</v>
      </c>
      <c r="AF199">
        <f>G199*(1-AG199)</f>
        <v>0</v>
      </c>
      <c r="AG199">
        <v>6.2462908011869427E-2</v>
      </c>
      <c r="AM199">
        <f>F199*AE199</f>
        <v>0</v>
      </c>
      <c r="AN199">
        <f>F199*AF199</f>
        <v>0</v>
      </c>
      <c r="AO199" t="s">
        <v>333</v>
      </c>
      <c r="AP199" t="s">
        <v>334</v>
      </c>
      <c r="AQ199" s="13" t="s">
        <v>54</v>
      </c>
    </row>
    <row r="200" spans="1:43">
      <c r="A200" s="2" t="s">
        <v>376</v>
      </c>
      <c r="C200" s="1" t="s">
        <v>377</v>
      </c>
      <c r="D200" t="s">
        <v>378</v>
      </c>
      <c r="E200" t="s">
        <v>101</v>
      </c>
      <c r="F200">
        <v>1</v>
      </c>
      <c r="G200">
        <v>0</v>
      </c>
      <c r="H200">
        <f>F200*AE200</f>
        <v>0</v>
      </c>
      <c r="I200">
        <f>J200-H200</f>
        <v>0</v>
      </c>
      <c r="J200">
        <f>F200*G200</f>
        <v>0</v>
      </c>
      <c r="K200">
        <v>0</v>
      </c>
      <c r="L200">
        <f>F200*K200</f>
        <v>0</v>
      </c>
      <c r="M200" t="s">
        <v>51</v>
      </c>
      <c r="N200">
        <v>1</v>
      </c>
      <c r="O200">
        <f>IF(N200=5,I200,0)</f>
        <v>0</v>
      </c>
      <c r="Z200">
        <f>IF(AD200=0,J200,0)</f>
        <v>0</v>
      </c>
      <c r="AA200">
        <f>IF(AD200=15,J200,0)</f>
        <v>0</v>
      </c>
      <c r="AB200">
        <f>IF(AD200=21,J200,0)</f>
        <v>0</v>
      </c>
      <c r="AD200">
        <v>12</v>
      </c>
      <c r="AE200">
        <f>G200*AG200</f>
        <v>0</v>
      </c>
      <c r="AF200">
        <f>G200*(1-AG200)</f>
        <v>0</v>
      </c>
      <c r="AG200">
        <v>0</v>
      </c>
      <c r="AM200">
        <f>F200*AE200</f>
        <v>0</v>
      </c>
      <c r="AN200">
        <f>F200*AF200</f>
        <v>0</v>
      </c>
      <c r="AO200" t="s">
        <v>333</v>
      </c>
      <c r="AP200" t="s">
        <v>334</v>
      </c>
      <c r="AQ200" s="13" t="s">
        <v>54</v>
      </c>
    </row>
    <row r="201" spans="1:43">
      <c r="A201" s="2" t="s">
        <v>379</v>
      </c>
      <c r="C201" s="1" t="s">
        <v>380</v>
      </c>
      <c r="D201" t="s">
        <v>381</v>
      </c>
      <c r="E201" t="s">
        <v>82</v>
      </c>
      <c r="F201">
        <v>0.63139999999999996</v>
      </c>
      <c r="G201">
        <v>0</v>
      </c>
      <c r="H201">
        <f>F201*AE201</f>
        <v>0</v>
      </c>
      <c r="I201">
        <f>J201-H201</f>
        <v>0</v>
      </c>
      <c r="J201">
        <f>F201*G201</f>
        <v>0</v>
      </c>
      <c r="K201">
        <v>0</v>
      </c>
      <c r="L201">
        <f>F201*K201</f>
        <v>0</v>
      </c>
      <c r="M201" t="s">
        <v>51</v>
      </c>
      <c r="N201">
        <v>5</v>
      </c>
      <c r="O201">
        <f>IF(N201=5,I201,0)</f>
        <v>0</v>
      </c>
      <c r="Z201">
        <f>IF(AD201=0,J201,0)</f>
        <v>0</v>
      </c>
      <c r="AA201">
        <f>IF(AD201=15,J201,0)</f>
        <v>0</v>
      </c>
      <c r="AB201">
        <f>IF(AD201=21,J201,0)</f>
        <v>0</v>
      </c>
      <c r="AD201">
        <v>12</v>
      </c>
      <c r="AE201">
        <f>G201*AG201</f>
        <v>0</v>
      </c>
      <c r="AF201">
        <f>G201*(1-AG201)</f>
        <v>0</v>
      </c>
      <c r="AG201">
        <v>0</v>
      </c>
      <c r="AM201">
        <f>F201*AE201</f>
        <v>0</v>
      </c>
      <c r="AN201">
        <f>F201*AF201</f>
        <v>0</v>
      </c>
      <c r="AO201" t="s">
        <v>333</v>
      </c>
      <c r="AP201" t="s">
        <v>334</v>
      </c>
      <c r="AQ201" s="13" t="s">
        <v>54</v>
      </c>
    </row>
    <row r="202" spans="1:43">
      <c r="A202" s="2" t="s">
        <v>382</v>
      </c>
      <c r="C202" s="1" t="s">
        <v>383</v>
      </c>
      <c r="D202" t="s">
        <v>384</v>
      </c>
      <c r="E202" t="s">
        <v>50</v>
      </c>
      <c r="F202">
        <v>11.849</v>
      </c>
      <c r="G202">
        <v>0</v>
      </c>
      <c r="H202">
        <f>F202*AE202</f>
        <v>0</v>
      </c>
      <c r="I202">
        <f>J202-H202</f>
        <v>0</v>
      </c>
      <c r="J202">
        <f>F202*G202</f>
        <v>0</v>
      </c>
      <c r="K202">
        <v>5.3499999999999997E-3</v>
      </c>
      <c r="L202">
        <f>F202*K202</f>
        <v>6.3392149999999994E-2</v>
      </c>
      <c r="M202" t="s">
        <v>51</v>
      </c>
      <c r="N202">
        <v>1</v>
      </c>
      <c r="O202">
        <f>IF(N202=5,I202,0)</f>
        <v>0</v>
      </c>
      <c r="Z202">
        <f>IF(AD202=0,J202,0)</f>
        <v>0</v>
      </c>
      <c r="AA202">
        <f>IF(AD202=15,J202,0)</f>
        <v>0</v>
      </c>
      <c r="AB202">
        <f>IF(AD202=21,J202,0)</f>
        <v>0</v>
      </c>
      <c r="AD202">
        <v>12</v>
      </c>
      <c r="AE202">
        <f>G202*AG202</f>
        <v>0</v>
      </c>
      <c r="AF202">
        <f>G202*(1-AG202)</f>
        <v>0</v>
      </c>
      <c r="AG202">
        <v>0.21135593220338991</v>
      </c>
      <c r="AM202">
        <f>F202*AE202</f>
        <v>0</v>
      </c>
      <c r="AN202">
        <f>F202*AF202</f>
        <v>0</v>
      </c>
      <c r="AO202" t="s">
        <v>333</v>
      </c>
      <c r="AP202" t="s">
        <v>334</v>
      </c>
      <c r="AQ202" s="13" t="s">
        <v>54</v>
      </c>
    </row>
    <row r="203" spans="1:43">
      <c r="D203" s="14" t="s">
        <v>385</v>
      </c>
      <c r="E203" s="14"/>
      <c r="F203" s="14">
        <v>25.295999999999999</v>
      </c>
    </row>
    <row r="204" spans="1:43">
      <c r="D204" s="14" t="s">
        <v>386</v>
      </c>
      <c r="E204" s="14"/>
      <c r="F204" s="14">
        <v>12.778</v>
      </c>
    </row>
    <row r="205" spans="1:43">
      <c r="D205" s="14" t="s">
        <v>387</v>
      </c>
      <c r="E205" s="14"/>
      <c r="F205" s="14">
        <v>26.72</v>
      </c>
    </row>
    <row r="206" spans="1:43">
      <c r="D206" s="14" t="s">
        <v>388</v>
      </c>
      <c r="E206" s="14"/>
      <c r="F206" s="14">
        <v>14.990600000000001</v>
      </c>
    </row>
    <row r="207" spans="1:43">
      <c r="D207" s="14" t="s">
        <v>389</v>
      </c>
      <c r="E207" s="14"/>
      <c r="F207" s="14">
        <v>13.559200000000001</v>
      </c>
    </row>
    <row r="208" spans="1:43">
      <c r="D208" s="14" t="s">
        <v>390</v>
      </c>
      <c r="E208" s="14"/>
      <c r="F208" s="14">
        <v>11.849</v>
      </c>
    </row>
    <row r="209" spans="1:43" ht="12.75" customHeight="1">
      <c r="C209" s="17" t="s">
        <v>62</v>
      </c>
      <c r="D209" s="66" t="s">
        <v>391</v>
      </c>
      <c r="E209" s="66"/>
      <c r="F209" s="66"/>
      <c r="G209" s="66"/>
      <c r="H209" s="66"/>
      <c r="I209" s="66"/>
      <c r="J209" s="66"/>
      <c r="K209" s="66"/>
      <c r="L209" s="66"/>
      <c r="M209" s="66"/>
    </row>
    <row r="210" spans="1:43">
      <c r="A210" s="2" t="s">
        <v>392</v>
      </c>
      <c r="C210" s="1" t="s">
        <v>393</v>
      </c>
      <c r="D210" t="s">
        <v>394</v>
      </c>
      <c r="E210" t="s">
        <v>50</v>
      </c>
      <c r="F210">
        <v>13.62635</v>
      </c>
      <c r="G210">
        <v>0</v>
      </c>
      <c r="H210">
        <f>F210*AE210</f>
        <v>0</v>
      </c>
      <c r="I210">
        <f>J210-H210</f>
        <v>0</v>
      </c>
      <c r="J210">
        <f>F210*G210</f>
        <v>0</v>
      </c>
      <c r="K210">
        <v>2.5000000000000001E-2</v>
      </c>
      <c r="L210">
        <f>F210*K210</f>
        <v>0.34065875000000001</v>
      </c>
      <c r="M210" t="s">
        <v>51</v>
      </c>
      <c r="N210">
        <v>1</v>
      </c>
      <c r="O210">
        <f>IF(N210=5,I210,0)</f>
        <v>0</v>
      </c>
      <c r="Z210">
        <f>IF(AD210=0,J210,0)</f>
        <v>0</v>
      </c>
      <c r="AA210">
        <f>IF(AD210=15,J210,0)</f>
        <v>0</v>
      </c>
      <c r="AB210">
        <f>IF(AD210=21,J210,0)</f>
        <v>0</v>
      </c>
      <c r="AD210">
        <v>12</v>
      </c>
      <c r="AE210">
        <f>G210*AG210</f>
        <v>0</v>
      </c>
      <c r="AF210">
        <f>G210*(1-AG210)</f>
        <v>0</v>
      </c>
      <c r="AG210">
        <v>1</v>
      </c>
      <c r="AM210">
        <f>F210*AE210</f>
        <v>0</v>
      </c>
      <c r="AN210">
        <f>F210*AF210</f>
        <v>0</v>
      </c>
      <c r="AO210" t="s">
        <v>333</v>
      </c>
      <c r="AP210" t="s">
        <v>334</v>
      </c>
      <c r="AQ210" s="13" t="s">
        <v>54</v>
      </c>
    </row>
    <row r="211" spans="1:43">
      <c r="D211" s="14" t="s">
        <v>395</v>
      </c>
      <c r="E211" s="14"/>
      <c r="F211" s="14">
        <v>29.090399999999999</v>
      </c>
    </row>
    <row r="212" spans="1:43">
      <c r="D212" s="14" t="s">
        <v>396</v>
      </c>
      <c r="E212" s="14"/>
      <c r="F212" s="14">
        <v>14.694699999999999</v>
      </c>
    </row>
    <row r="213" spans="1:43">
      <c r="D213" s="14" t="s">
        <v>397</v>
      </c>
      <c r="E213" s="14"/>
      <c r="F213" s="14">
        <v>30.728000000000002</v>
      </c>
    </row>
    <row r="214" spans="1:43">
      <c r="D214" s="14" t="s">
        <v>398</v>
      </c>
      <c r="E214" s="14"/>
      <c r="F214" s="14">
        <v>16.077919999999999</v>
      </c>
    </row>
    <row r="215" spans="1:43">
      <c r="D215" s="14" t="s">
        <v>399</v>
      </c>
      <c r="E215" s="14"/>
      <c r="F215" s="14">
        <v>15.59308</v>
      </c>
    </row>
    <row r="216" spans="1:43">
      <c r="D216" s="14" t="s">
        <v>400</v>
      </c>
      <c r="E216" s="14"/>
      <c r="F216" s="14">
        <v>13.62635</v>
      </c>
    </row>
    <row r="217" spans="1:43">
      <c r="A217" s="2" t="s">
        <v>401</v>
      </c>
      <c r="C217" s="1" t="s">
        <v>402</v>
      </c>
      <c r="D217" t="s">
        <v>403</v>
      </c>
      <c r="E217" t="s">
        <v>50</v>
      </c>
      <c r="F217">
        <v>2.0910000000000002</v>
      </c>
      <c r="G217">
        <v>0</v>
      </c>
      <c r="H217">
        <f>F217*AE217</f>
        <v>0</v>
      </c>
      <c r="I217">
        <f>J217-H217</f>
        <v>0</v>
      </c>
      <c r="J217">
        <f>F217*G217</f>
        <v>0</v>
      </c>
      <c r="K217">
        <v>3.8800000000000002E-3</v>
      </c>
      <c r="L217">
        <f>F217*K217</f>
        <v>8.1130800000000017E-3</v>
      </c>
      <c r="M217" t="s">
        <v>51</v>
      </c>
      <c r="N217">
        <v>1</v>
      </c>
      <c r="O217">
        <f>IF(N217=5,I217,0)</f>
        <v>0</v>
      </c>
      <c r="Z217">
        <f>IF(AD217=0,J217,0)</f>
        <v>0</v>
      </c>
      <c r="AA217">
        <f>IF(AD217=15,J217,0)</f>
        <v>0</v>
      </c>
      <c r="AB217">
        <f>IF(AD217=21,J217,0)</f>
        <v>0</v>
      </c>
      <c r="AD217">
        <v>12</v>
      </c>
      <c r="AE217">
        <f>G217*AG217</f>
        <v>0</v>
      </c>
      <c r="AF217">
        <f>G217*(1-AG217)</f>
        <v>0</v>
      </c>
      <c r="AG217">
        <v>8.8052952575901192E-2</v>
      </c>
      <c r="AM217">
        <f>F217*AE217</f>
        <v>0</v>
      </c>
      <c r="AN217">
        <f>F217*AF217</f>
        <v>0</v>
      </c>
      <c r="AO217" t="s">
        <v>333</v>
      </c>
      <c r="AP217" t="s">
        <v>334</v>
      </c>
      <c r="AQ217" s="13" t="s">
        <v>54</v>
      </c>
    </row>
    <row r="218" spans="1:43">
      <c r="D218" s="14" t="s">
        <v>404</v>
      </c>
      <c r="E218" s="14"/>
      <c r="F218" s="14">
        <v>4.8840000000000003</v>
      </c>
    </row>
    <row r="219" spans="1:43">
      <c r="D219" s="14" t="s">
        <v>405</v>
      </c>
      <c r="E219" s="14"/>
      <c r="F219" s="14">
        <v>-0.42</v>
      </c>
    </row>
    <row r="220" spans="1:43">
      <c r="D220" s="14" t="s">
        <v>406</v>
      </c>
      <c r="E220" s="14"/>
      <c r="F220" s="14">
        <v>3.1320000000000001</v>
      </c>
    </row>
    <row r="221" spans="1:43">
      <c r="D221" s="14" t="s">
        <v>407</v>
      </c>
      <c r="E221" s="14"/>
      <c r="F221" s="14">
        <v>-0.63</v>
      </c>
    </row>
    <row r="222" spans="1:43">
      <c r="D222" s="14" t="s">
        <v>408</v>
      </c>
      <c r="E222" s="14"/>
      <c r="F222" s="14">
        <v>6.12</v>
      </c>
    </row>
    <row r="223" spans="1:43">
      <c r="D223" s="14" t="s">
        <v>409</v>
      </c>
      <c r="E223" s="14"/>
      <c r="F223" s="14">
        <v>-0.84</v>
      </c>
    </row>
    <row r="224" spans="1:43">
      <c r="D224" s="14" t="s">
        <v>410</v>
      </c>
      <c r="E224" s="14"/>
      <c r="F224" s="14">
        <v>-0.48</v>
      </c>
    </row>
    <row r="225" spans="1:43">
      <c r="D225" s="14" t="s">
        <v>411</v>
      </c>
      <c r="E225" s="14"/>
      <c r="F225" s="14">
        <v>-0.48</v>
      </c>
    </row>
    <row r="226" spans="1:43">
      <c r="D226" s="14" t="s">
        <v>412</v>
      </c>
      <c r="E226" s="14"/>
      <c r="F226" s="14">
        <v>2.6454</v>
      </c>
    </row>
    <row r="227" spans="1:43">
      <c r="D227" s="14" t="s">
        <v>413</v>
      </c>
      <c r="E227" s="14"/>
      <c r="F227" s="14">
        <v>2.3927999999999998</v>
      </c>
    </row>
    <row r="228" spans="1:43">
      <c r="D228" s="14" t="s">
        <v>414</v>
      </c>
      <c r="E228" s="14"/>
      <c r="F228" s="14">
        <v>2.0910000000000002</v>
      </c>
    </row>
    <row r="229" spans="1:43">
      <c r="A229" s="2" t="s">
        <v>415</v>
      </c>
      <c r="C229" s="1" t="s">
        <v>416</v>
      </c>
      <c r="D229" t="s">
        <v>417</v>
      </c>
      <c r="E229" t="s">
        <v>50</v>
      </c>
      <c r="F229">
        <v>2.5091999999999999</v>
      </c>
      <c r="G229">
        <v>0</v>
      </c>
      <c r="H229">
        <f>F229*AE229</f>
        <v>0</v>
      </c>
      <c r="I229">
        <f>J229-H229</f>
        <v>0</v>
      </c>
      <c r="J229">
        <f>F229*G229</f>
        <v>0</v>
      </c>
      <c r="K229">
        <v>1.4999999999999999E-2</v>
      </c>
      <c r="L229">
        <f>F229*K229</f>
        <v>3.7637999999999998E-2</v>
      </c>
      <c r="M229" t="s">
        <v>418</v>
      </c>
      <c r="N229">
        <v>1</v>
      </c>
      <c r="O229">
        <f>IF(N229=5,I229,0)</f>
        <v>0</v>
      </c>
      <c r="Z229">
        <f>IF(AD229=0,J229,0)</f>
        <v>0</v>
      </c>
      <c r="AA229">
        <f>IF(AD229=15,J229,0)</f>
        <v>0</v>
      </c>
      <c r="AB229">
        <f>IF(AD229=21,J229,0)</f>
        <v>0</v>
      </c>
      <c r="AD229">
        <v>12</v>
      </c>
      <c r="AE229">
        <f>G229*AG229</f>
        <v>0</v>
      </c>
      <c r="AF229">
        <f>G229*(1-AG229)</f>
        <v>0</v>
      </c>
      <c r="AG229">
        <v>1</v>
      </c>
      <c r="AM229">
        <f>F229*AE229</f>
        <v>0</v>
      </c>
      <c r="AN229">
        <f>F229*AF229</f>
        <v>0</v>
      </c>
      <c r="AO229" t="s">
        <v>333</v>
      </c>
      <c r="AP229" t="s">
        <v>334</v>
      </c>
      <c r="AQ229" s="13" t="s">
        <v>54</v>
      </c>
    </row>
    <row r="230" spans="1:43">
      <c r="D230" s="14" t="s">
        <v>419</v>
      </c>
      <c r="E230" s="14"/>
      <c r="F230" s="14">
        <v>5.3567999999999998</v>
      </c>
    </row>
    <row r="231" spans="1:43">
      <c r="D231" s="14" t="s">
        <v>420</v>
      </c>
      <c r="E231" s="14"/>
      <c r="F231" s="14">
        <v>3.0024000000000002</v>
      </c>
    </row>
    <row r="232" spans="1:43">
      <c r="D232" s="14" t="s">
        <v>421</v>
      </c>
      <c r="E232" s="14"/>
      <c r="F232" s="14">
        <v>5.1840000000000002</v>
      </c>
    </row>
    <row r="233" spans="1:43">
      <c r="D233" s="14" t="s">
        <v>422</v>
      </c>
      <c r="E233" s="14"/>
      <c r="F233" s="14">
        <v>2.9606400000000002</v>
      </c>
    </row>
    <row r="234" spans="1:43">
      <c r="D234" s="14" t="s">
        <v>423</v>
      </c>
      <c r="E234" s="14"/>
      <c r="F234" s="14">
        <v>2.8713600000000001</v>
      </c>
    </row>
    <row r="235" spans="1:43">
      <c r="D235" s="14" t="s">
        <v>424</v>
      </c>
      <c r="E235" s="14"/>
      <c r="F235" s="14">
        <v>2.5091999999999999</v>
      </c>
    </row>
    <row r="236" spans="1:43" ht="12.75" customHeight="1">
      <c r="C236" s="17" t="s">
        <v>62</v>
      </c>
      <c r="D236" s="66" t="s">
        <v>425</v>
      </c>
      <c r="E236" s="66"/>
      <c r="F236" s="66"/>
      <c r="G236" s="66"/>
      <c r="H236" s="66"/>
      <c r="I236" s="66"/>
      <c r="J236" s="66"/>
      <c r="K236" s="66"/>
      <c r="L236" s="66"/>
      <c r="M236" s="66"/>
    </row>
    <row r="237" spans="1:43">
      <c r="A237" s="18"/>
      <c r="B237" s="19"/>
      <c r="C237" s="19" t="s">
        <v>426</v>
      </c>
      <c r="D237" s="13" t="s">
        <v>427</v>
      </c>
      <c r="E237" s="13"/>
      <c r="F237" s="13"/>
      <c r="G237" s="13"/>
      <c r="H237" s="13">
        <f>SUM(H238:H267)</f>
        <v>0</v>
      </c>
      <c r="I237" s="13">
        <f>SUM(I238:I267)</f>
        <v>0</v>
      </c>
      <c r="J237" s="13">
        <f>H237+I237</f>
        <v>0</v>
      </c>
      <c r="K237" s="13"/>
      <c r="L237" s="13">
        <f>SUM(L238:L267)</f>
        <v>2.229894E-2</v>
      </c>
      <c r="M237" s="13"/>
      <c r="P237" s="13">
        <f>IF(Q237="PR",J237,SUM(O238:O267))</f>
        <v>0</v>
      </c>
      <c r="Q237" s="13" t="s">
        <v>105</v>
      </c>
      <c r="R237" s="13">
        <f>IF(Q237="HS",H237,0)</f>
        <v>0</v>
      </c>
      <c r="S237" s="13">
        <f>IF(Q237="HS",I237-P237,0)</f>
        <v>0</v>
      </c>
      <c r="T237" s="13">
        <f>IF(Q237="PS",H237,0)</f>
        <v>0</v>
      </c>
      <c r="U237" s="13">
        <f>IF(Q237="PS",I237-P237,0)</f>
        <v>0</v>
      </c>
      <c r="V237" s="13">
        <f>IF(Q237="MP",H237,0)</f>
        <v>0</v>
      </c>
      <c r="W237" s="13">
        <f>IF(Q237="MP",I237-P237,0)</f>
        <v>0</v>
      </c>
      <c r="X237" s="13">
        <f>IF(Q237="OM",H237,0)</f>
        <v>0</v>
      </c>
      <c r="Y237" s="13">
        <v>784</v>
      </c>
      <c r="AI237">
        <f>SUM(Z238:Z267)</f>
        <v>0</v>
      </c>
      <c r="AJ237">
        <f>SUM(AA238:AA267)</f>
        <v>0</v>
      </c>
      <c r="AK237">
        <f>SUM(AB238:AB267)</f>
        <v>0</v>
      </c>
    </row>
    <row r="238" spans="1:43">
      <c r="A238" s="2" t="s">
        <v>428</v>
      </c>
      <c r="C238" s="1" t="s">
        <v>429</v>
      </c>
      <c r="D238" t="s">
        <v>430</v>
      </c>
      <c r="E238" t="s">
        <v>50</v>
      </c>
      <c r="F238">
        <v>28.032</v>
      </c>
      <c r="G238">
        <v>0</v>
      </c>
      <c r="H238">
        <f>F238*AE238</f>
        <v>0</v>
      </c>
      <c r="I238">
        <f>J238-H238</f>
        <v>0</v>
      </c>
      <c r="J238">
        <f>F238*G238</f>
        <v>0</v>
      </c>
      <c r="K238">
        <v>0</v>
      </c>
      <c r="L238">
        <f>F238*K238</f>
        <v>0</v>
      </c>
      <c r="M238" t="s">
        <v>51</v>
      </c>
      <c r="N238">
        <v>1</v>
      </c>
      <c r="O238">
        <f>IF(N238=5,I238,0)</f>
        <v>0</v>
      </c>
      <c r="Z238">
        <f>IF(AD238=0,J238,0)</f>
        <v>0</v>
      </c>
      <c r="AA238">
        <f>IF(AD238=15,J238,0)</f>
        <v>0</v>
      </c>
      <c r="AB238">
        <f>IF(AD238=21,J238,0)</f>
        <v>0</v>
      </c>
      <c r="AD238">
        <v>12</v>
      </c>
      <c r="AE238">
        <f>G238*AG238</f>
        <v>0</v>
      </c>
      <c r="AF238">
        <f>G238*(1-AG238)</f>
        <v>0</v>
      </c>
      <c r="AG238">
        <v>0</v>
      </c>
      <c r="AM238">
        <f>F238*AE238</f>
        <v>0</v>
      </c>
      <c r="AN238">
        <f>F238*AF238</f>
        <v>0</v>
      </c>
      <c r="AO238" t="s">
        <v>431</v>
      </c>
      <c r="AP238" t="s">
        <v>334</v>
      </c>
      <c r="AQ238" s="13" t="s">
        <v>54</v>
      </c>
    </row>
    <row r="239" spans="1:43">
      <c r="D239" s="14" t="s">
        <v>432</v>
      </c>
      <c r="E239" s="14"/>
      <c r="F239" s="14">
        <v>6.98</v>
      </c>
    </row>
    <row r="240" spans="1:43">
      <c r="D240" s="14" t="s">
        <v>433</v>
      </c>
      <c r="E240" s="14"/>
      <c r="F240" s="14">
        <v>9.7680000000000007</v>
      </c>
    </row>
    <row r="241" spans="4:6">
      <c r="D241" s="14" t="s">
        <v>434</v>
      </c>
      <c r="E241" s="14"/>
      <c r="F241" s="14">
        <v>2.8628</v>
      </c>
    </row>
    <row r="242" spans="4:6">
      <c r="D242" s="14" t="s">
        <v>435</v>
      </c>
      <c r="E242" s="14"/>
      <c r="F242" s="14">
        <v>6.2640000000000002</v>
      </c>
    </row>
    <row r="243" spans="4:6">
      <c r="D243" s="14" t="s">
        <v>436</v>
      </c>
      <c r="E243" s="14"/>
      <c r="F243" s="14">
        <v>6.2</v>
      </c>
    </row>
    <row r="244" spans="4:6">
      <c r="D244" s="14" t="s">
        <v>437</v>
      </c>
      <c r="E244" s="14"/>
      <c r="F244" s="14">
        <v>12.24</v>
      </c>
    </row>
    <row r="245" spans="4:6">
      <c r="D245" s="14" t="s">
        <v>438</v>
      </c>
      <c r="E245" s="14"/>
      <c r="F245" s="14">
        <v>6.09</v>
      </c>
    </row>
    <row r="246" spans="4:6">
      <c r="D246" s="14" t="s">
        <v>439</v>
      </c>
      <c r="E246" s="14"/>
      <c r="F246" s="14">
        <v>0</v>
      </c>
    </row>
    <row r="247" spans="4:6">
      <c r="D247" s="14" t="s">
        <v>440</v>
      </c>
      <c r="E247" s="14"/>
      <c r="F247" s="14">
        <v>6.57</v>
      </c>
    </row>
    <row r="248" spans="4:6">
      <c r="D248" s="14" t="s">
        <v>441</v>
      </c>
      <c r="E248" s="14"/>
      <c r="F248" s="14">
        <v>13.858000000000001</v>
      </c>
    </row>
    <row r="249" spans="4:6">
      <c r="D249" s="14" t="s">
        <v>442</v>
      </c>
      <c r="E249" s="14"/>
      <c r="F249" s="14">
        <v>5.23</v>
      </c>
    </row>
    <row r="250" spans="4:6">
      <c r="D250" s="14" t="s">
        <v>443</v>
      </c>
      <c r="E250" s="14"/>
      <c r="F250" s="14">
        <v>5.5056000000000003</v>
      </c>
    </row>
    <row r="251" spans="4:6">
      <c r="D251" s="14" t="s">
        <v>444</v>
      </c>
      <c r="E251" s="14"/>
      <c r="F251" s="14">
        <v>5.43</v>
      </c>
    </row>
    <row r="252" spans="4:6">
      <c r="D252" s="14" t="s">
        <v>445</v>
      </c>
      <c r="E252" s="14"/>
      <c r="F252" s="14">
        <v>12.8804</v>
      </c>
    </row>
    <row r="253" spans="4:6">
      <c r="D253" s="14" t="s">
        <v>446</v>
      </c>
      <c r="E253" s="14"/>
      <c r="F253" s="14">
        <v>3.79</v>
      </c>
    </row>
    <row r="254" spans="4:6">
      <c r="D254" s="14" t="s">
        <v>447</v>
      </c>
      <c r="E254" s="14"/>
      <c r="F254" s="14">
        <v>4.7220000000000004</v>
      </c>
    </row>
    <row r="255" spans="4:6">
      <c r="D255" s="14" t="s">
        <v>448</v>
      </c>
      <c r="E255" s="14"/>
      <c r="F255" s="14">
        <v>6.26</v>
      </c>
    </row>
    <row r="256" spans="4:6">
      <c r="D256" s="14" t="s">
        <v>449</v>
      </c>
      <c r="E256" s="14"/>
      <c r="F256" s="14">
        <v>13.26</v>
      </c>
    </row>
    <row r="257" spans="1:43" ht="12.75" customHeight="1">
      <c r="C257" s="17" t="s">
        <v>62</v>
      </c>
      <c r="D257" s="66" t="s">
        <v>450</v>
      </c>
      <c r="E257" s="66"/>
      <c r="F257" s="66"/>
      <c r="G257" s="66"/>
      <c r="H257" s="66"/>
      <c r="I257" s="66"/>
      <c r="J257" s="66"/>
      <c r="K257" s="66"/>
      <c r="L257" s="66"/>
      <c r="M257" s="66"/>
    </row>
    <row r="258" spans="1:43">
      <c r="A258" s="2" t="s">
        <v>451</v>
      </c>
      <c r="C258" s="1" t="s">
        <v>452</v>
      </c>
      <c r="D258" t="s">
        <v>453</v>
      </c>
      <c r="E258" t="s">
        <v>50</v>
      </c>
      <c r="F258">
        <v>28.032</v>
      </c>
      <c r="G258">
        <v>0</v>
      </c>
      <c r="H258">
        <f>F258*AE258</f>
        <v>0</v>
      </c>
      <c r="I258">
        <f>J258-H258</f>
        <v>0</v>
      </c>
      <c r="J258">
        <f>F258*G258</f>
        <v>0</v>
      </c>
      <c r="K258">
        <v>0</v>
      </c>
      <c r="L258">
        <f>F258*K258</f>
        <v>0</v>
      </c>
      <c r="M258" t="s">
        <v>51</v>
      </c>
      <c r="N258">
        <v>1</v>
      </c>
      <c r="O258">
        <f>IF(N258=5,I258,0)</f>
        <v>0</v>
      </c>
      <c r="Z258">
        <f>IF(AD258=0,J258,0)</f>
        <v>0</v>
      </c>
      <c r="AA258">
        <f>IF(AD258=15,J258,0)</f>
        <v>0</v>
      </c>
      <c r="AB258">
        <f>IF(AD258=21,J258,0)</f>
        <v>0</v>
      </c>
      <c r="AD258">
        <v>12</v>
      </c>
      <c r="AE258">
        <f>G258*AG258</f>
        <v>0</v>
      </c>
      <c r="AF258">
        <f>G258*(1-AG258)</f>
        <v>0</v>
      </c>
      <c r="AG258">
        <v>0</v>
      </c>
      <c r="AM258">
        <f>F258*AE258</f>
        <v>0</v>
      </c>
      <c r="AN258">
        <f>F258*AF258</f>
        <v>0</v>
      </c>
      <c r="AO258" t="s">
        <v>431</v>
      </c>
      <c r="AP258" t="s">
        <v>334</v>
      </c>
      <c r="AQ258" s="13" t="s">
        <v>54</v>
      </c>
    </row>
    <row r="259" spans="1:43" ht="12.75" customHeight="1">
      <c r="C259" s="17" t="s">
        <v>62</v>
      </c>
      <c r="D259" s="66" t="s">
        <v>454</v>
      </c>
      <c r="E259" s="66"/>
      <c r="F259" s="66"/>
      <c r="G259" s="66"/>
      <c r="H259" s="66"/>
      <c r="I259" s="66"/>
      <c r="J259" s="66"/>
      <c r="K259" s="66"/>
      <c r="L259" s="66"/>
      <c r="M259" s="66"/>
    </row>
    <row r="260" spans="1:43">
      <c r="A260" s="2" t="s">
        <v>455</v>
      </c>
      <c r="C260" s="1" t="s">
        <v>456</v>
      </c>
      <c r="D260" t="s">
        <v>457</v>
      </c>
      <c r="E260" t="s">
        <v>50</v>
      </c>
      <c r="F260">
        <v>10.050000000000001</v>
      </c>
      <c r="G260">
        <v>0</v>
      </c>
      <c r="H260">
        <f>F260*AE260</f>
        <v>0</v>
      </c>
      <c r="I260">
        <f>J260-H260</f>
        <v>0</v>
      </c>
      <c r="J260">
        <f>F260*G260</f>
        <v>0</v>
      </c>
      <c r="K260">
        <v>3.5E-4</v>
      </c>
      <c r="L260">
        <f>F260*K260</f>
        <v>3.5175000000000002E-3</v>
      </c>
      <c r="M260" t="s">
        <v>51</v>
      </c>
      <c r="N260">
        <v>1</v>
      </c>
      <c r="O260">
        <f>IF(N260=5,I260,0)</f>
        <v>0</v>
      </c>
      <c r="Z260">
        <f>IF(AD260=0,J260,0)</f>
        <v>0</v>
      </c>
      <c r="AA260">
        <f>IF(AD260=15,J260,0)</f>
        <v>0</v>
      </c>
      <c r="AB260">
        <f>IF(AD260=21,J260,0)</f>
        <v>0</v>
      </c>
      <c r="AD260">
        <v>12</v>
      </c>
      <c r="AE260">
        <f>G260*AG260</f>
        <v>0</v>
      </c>
      <c r="AF260">
        <f>G260*(1-AG260)</f>
        <v>0</v>
      </c>
      <c r="AG260">
        <v>0.624</v>
      </c>
      <c r="AM260">
        <f>F260*AE260</f>
        <v>0</v>
      </c>
      <c r="AN260">
        <f>F260*AF260</f>
        <v>0</v>
      </c>
      <c r="AO260" t="s">
        <v>431</v>
      </c>
      <c r="AP260" t="s">
        <v>334</v>
      </c>
      <c r="AQ260" s="13" t="s">
        <v>54</v>
      </c>
    </row>
    <row r="261" spans="1:43">
      <c r="D261" s="14" t="s">
        <v>89</v>
      </c>
      <c r="E261" s="14"/>
      <c r="F261" s="14">
        <v>6.98</v>
      </c>
    </row>
    <row r="262" spans="1:43">
      <c r="D262" s="14" t="s">
        <v>458</v>
      </c>
      <c r="E262" s="14"/>
      <c r="F262" s="14">
        <v>12.52</v>
      </c>
    </row>
    <row r="263" spans="1:43">
      <c r="D263" s="14" t="s">
        <v>459</v>
      </c>
      <c r="E263" s="14"/>
      <c r="F263" s="14">
        <v>10.66</v>
      </c>
    </row>
    <row r="264" spans="1:43">
      <c r="D264" s="14" t="s">
        <v>460</v>
      </c>
      <c r="E264" s="14"/>
      <c r="F264" s="14">
        <v>10.050000000000001</v>
      </c>
    </row>
    <row r="265" spans="1:43">
      <c r="A265" s="2" t="s">
        <v>461</v>
      </c>
      <c r="C265" s="1" t="s">
        <v>462</v>
      </c>
      <c r="D265" t="s">
        <v>463</v>
      </c>
      <c r="E265" t="s">
        <v>50</v>
      </c>
      <c r="F265">
        <v>28.032</v>
      </c>
      <c r="G265">
        <v>0</v>
      </c>
      <c r="H265">
        <f>F265*AE265</f>
        <v>0</v>
      </c>
      <c r="I265">
        <f>J265-H265</f>
        <v>0</v>
      </c>
      <c r="J265">
        <f>F265*G265</f>
        <v>0</v>
      </c>
      <c r="K265">
        <v>4.0000000000000002E-4</v>
      </c>
      <c r="L265">
        <f>F265*K265</f>
        <v>1.12128E-2</v>
      </c>
      <c r="M265" t="s">
        <v>51</v>
      </c>
      <c r="N265">
        <v>1</v>
      </c>
      <c r="O265">
        <f>IF(N265=5,I265,0)</f>
        <v>0</v>
      </c>
      <c r="Z265">
        <f>IF(AD265=0,J265,0)</f>
        <v>0</v>
      </c>
      <c r="AA265">
        <f>IF(AD265=15,J265,0)</f>
        <v>0</v>
      </c>
      <c r="AB265">
        <f>IF(AD265=21,J265,0)</f>
        <v>0</v>
      </c>
      <c r="AD265">
        <v>12</v>
      </c>
      <c r="AE265">
        <f>G265*AG265</f>
        <v>0</v>
      </c>
      <c r="AF265">
        <f>G265*(1-AG265)</f>
        <v>0</v>
      </c>
      <c r="AG265">
        <v>0.62193475815523047</v>
      </c>
      <c r="AM265">
        <f>F265*AE265</f>
        <v>0</v>
      </c>
      <c r="AN265">
        <f>F265*AF265</f>
        <v>0</v>
      </c>
      <c r="AO265" t="s">
        <v>431</v>
      </c>
      <c r="AP265" t="s">
        <v>334</v>
      </c>
      <c r="AQ265" s="13" t="s">
        <v>54</v>
      </c>
    </row>
    <row r="266" spans="1:43" ht="12.75" customHeight="1">
      <c r="C266" s="17" t="s">
        <v>62</v>
      </c>
      <c r="D266" s="66" t="s">
        <v>464</v>
      </c>
      <c r="E266" s="66"/>
      <c r="F266" s="66"/>
      <c r="G266" s="66"/>
      <c r="H266" s="66"/>
      <c r="I266" s="66"/>
      <c r="J266" s="66"/>
      <c r="K266" s="66"/>
      <c r="L266" s="66"/>
      <c r="M266" s="66"/>
    </row>
    <row r="267" spans="1:43">
      <c r="A267" s="2" t="s">
        <v>465</v>
      </c>
      <c r="C267" s="1" t="s">
        <v>466</v>
      </c>
      <c r="D267" t="s">
        <v>467</v>
      </c>
      <c r="E267" t="s">
        <v>50</v>
      </c>
      <c r="F267">
        <v>28.032</v>
      </c>
      <c r="G267">
        <v>0</v>
      </c>
      <c r="H267">
        <f>F267*AE267</f>
        <v>0</v>
      </c>
      <c r="I267">
        <f>J267-H267</f>
        <v>0</v>
      </c>
      <c r="J267">
        <f>F267*G267</f>
        <v>0</v>
      </c>
      <c r="K267">
        <v>2.7E-4</v>
      </c>
      <c r="L267">
        <f>F267*K267</f>
        <v>7.5686399999999997E-3</v>
      </c>
      <c r="M267" t="s">
        <v>51</v>
      </c>
      <c r="N267">
        <v>1</v>
      </c>
      <c r="O267">
        <f>IF(N267=5,I267,0)</f>
        <v>0</v>
      </c>
      <c r="Z267">
        <f>IF(AD267=0,J267,0)</f>
        <v>0</v>
      </c>
      <c r="AA267">
        <f>IF(AD267=15,J267,0)</f>
        <v>0</v>
      </c>
      <c r="AB267">
        <f>IF(AD267=21,J267,0)</f>
        <v>0</v>
      </c>
      <c r="AD267">
        <v>12</v>
      </c>
      <c r="AE267">
        <f>G267*AG267</f>
        <v>0</v>
      </c>
      <c r="AF267">
        <f>G267*(1-AG267)</f>
        <v>0</v>
      </c>
      <c r="AG267">
        <v>0.18165291567612921</v>
      </c>
      <c r="AM267">
        <f>F267*AE267</f>
        <v>0</v>
      </c>
      <c r="AN267">
        <f>F267*AF267</f>
        <v>0</v>
      </c>
      <c r="AO267" t="s">
        <v>431</v>
      </c>
      <c r="AP267" t="s">
        <v>334</v>
      </c>
      <c r="AQ267" s="13" t="s">
        <v>54</v>
      </c>
    </row>
    <row r="268" spans="1:43" ht="12.75" customHeight="1">
      <c r="C268" s="17" t="s">
        <v>62</v>
      </c>
      <c r="D268" s="66" t="s">
        <v>468</v>
      </c>
      <c r="E268" s="66"/>
      <c r="F268" s="66"/>
      <c r="G268" s="66"/>
      <c r="H268" s="66"/>
      <c r="I268" s="66"/>
      <c r="J268" s="66"/>
      <c r="K268" s="66"/>
      <c r="L268" s="66"/>
      <c r="M268" s="66"/>
    </row>
    <row r="269" spans="1:43">
      <c r="A269" s="18"/>
      <c r="B269" s="19"/>
      <c r="C269" s="19" t="s">
        <v>469</v>
      </c>
      <c r="D269" s="13" t="s">
        <v>470</v>
      </c>
      <c r="E269" s="13"/>
      <c r="F269" s="13"/>
      <c r="G269" s="13"/>
      <c r="H269" s="13">
        <f>SUM(H270:H287)</f>
        <v>0</v>
      </c>
      <c r="I269" s="13">
        <f>SUM(I270:I287)</f>
        <v>0</v>
      </c>
      <c r="J269" s="13">
        <f>H269+I269</f>
        <v>0</v>
      </c>
      <c r="K269" s="13"/>
      <c r="L269" s="13">
        <f>SUM(L270:L287)</f>
        <v>0.84959264999999995</v>
      </c>
      <c r="M269" s="13"/>
      <c r="P269" s="13">
        <f>IF(Q269="PR",J269,SUM(O270:O287))</f>
        <v>0</v>
      </c>
      <c r="Q269" s="13" t="s">
        <v>46</v>
      </c>
      <c r="R269" s="13">
        <f>IF(Q269="HS",H269,0)</f>
        <v>0</v>
      </c>
      <c r="S269" s="13">
        <f>IF(Q269="HS",I269-P269,0)</f>
        <v>0</v>
      </c>
      <c r="T269" s="13">
        <f>IF(Q269="PS",H269,0)</f>
        <v>0</v>
      </c>
      <c r="U269" s="13">
        <f>IF(Q269="PS",I269-P269,0)</f>
        <v>0</v>
      </c>
      <c r="V269" s="13">
        <f>IF(Q269="MP",H269,0)</f>
        <v>0</v>
      </c>
      <c r="W269" s="13">
        <f>IF(Q269="MP",I269-P269,0)</f>
        <v>0</v>
      </c>
      <c r="X269" s="13">
        <f>IF(Q269="OM",H269,0)</f>
        <v>0</v>
      </c>
      <c r="Y269" s="13">
        <v>96</v>
      </c>
      <c r="AI269">
        <f>SUM(Z270:Z287)</f>
        <v>0</v>
      </c>
      <c r="AJ269">
        <f>SUM(AA270:AA287)</f>
        <v>0</v>
      </c>
      <c r="AK269">
        <f>SUM(AB270:AB287)</f>
        <v>0</v>
      </c>
    </row>
    <row r="270" spans="1:43">
      <c r="A270" s="2" t="s">
        <v>471</v>
      </c>
      <c r="C270" s="1" t="s">
        <v>472</v>
      </c>
      <c r="D270" t="s">
        <v>473</v>
      </c>
      <c r="E270" t="s">
        <v>474</v>
      </c>
      <c r="F270">
        <v>0.26529999999999998</v>
      </c>
      <c r="G270">
        <v>0</v>
      </c>
      <c r="H270">
        <f>F270*AE270</f>
        <v>0</v>
      </c>
      <c r="I270">
        <f>J270-H270</f>
        <v>0</v>
      </c>
      <c r="J270">
        <f>F270*G270</f>
        <v>0</v>
      </c>
      <c r="K270">
        <v>2.2000000000000002</v>
      </c>
      <c r="L270">
        <f>F270*K270</f>
        <v>0.58365999999999996</v>
      </c>
      <c r="M270" t="s">
        <v>51</v>
      </c>
      <c r="N270">
        <v>1</v>
      </c>
      <c r="O270">
        <f>IF(N270=5,I270,0)</f>
        <v>0</v>
      </c>
      <c r="Z270">
        <f>IF(AD270=0,J270,0)</f>
        <v>0</v>
      </c>
      <c r="AA270">
        <f>IF(AD270=15,J270,0)</f>
        <v>0</v>
      </c>
      <c r="AB270">
        <f>IF(AD270=21,J270,0)</f>
        <v>0</v>
      </c>
      <c r="AD270">
        <v>12</v>
      </c>
      <c r="AE270">
        <f>G270*AG270</f>
        <v>0</v>
      </c>
      <c r="AF270">
        <f>G270*(1-AG270)</f>
        <v>0</v>
      </c>
      <c r="AG270">
        <v>0</v>
      </c>
      <c r="AM270">
        <f>F270*AE270</f>
        <v>0</v>
      </c>
      <c r="AN270">
        <f>F270*AF270</f>
        <v>0</v>
      </c>
      <c r="AO270" t="s">
        <v>475</v>
      </c>
      <c r="AP270" t="s">
        <v>476</v>
      </c>
      <c r="AQ270" s="13" t="s">
        <v>54</v>
      </c>
    </row>
    <row r="271" spans="1:43">
      <c r="D271" s="14" t="s">
        <v>477</v>
      </c>
      <c r="E271" s="14"/>
      <c r="F271" s="14">
        <v>0.32900000000000001</v>
      </c>
    </row>
    <row r="272" spans="1:43">
      <c r="D272" s="14" t="s">
        <v>478</v>
      </c>
      <c r="E272" s="14"/>
      <c r="F272" s="14">
        <v>0.42630000000000001</v>
      </c>
    </row>
    <row r="273" spans="1:43">
      <c r="D273" s="14" t="s">
        <v>479</v>
      </c>
      <c r="E273" s="14"/>
      <c r="F273" s="14">
        <v>0.36609999999999998</v>
      </c>
    </row>
    <row r="274" spans="1:43">
      <c r="D274" s="14" t="s">
        <v>480</v>
      </c>
      <c r="E274" s="14"/>
      <c r="F274" s="14">
        <v>0.26529999999999998</v>
      </c>
    </row>
    <row r="275" spans="1:43" ht="38.25" customHeight="1">
      <c r="C275" s="17" t="s">
        <v>62</v>
      </c>
      <c r="D275" s="66" t="s">
        <v>481</v>
      </c>
      <c r="E275" s="66"/>
      <c r="F275" s="66"/>
      <c r="G275" s="66"/>
      <c r="H275" s="66"/>
      <c r="I275" s="66"/>
      <c r="J275" s="66"/>
      <c r="K275" s="66"/>
      <c r="L275" s="66"/>
      <c r="M275" s="66"/>
    </row>
    <row r="276" spans="1:43">
      <c r="A276" s="2" t="s">
        <v>482</v>
      </c>
      <c r="C276" s="1" t="s">
        <v>483</v>
      </c>
      <c r="D276" t="s">
        <v>484</v>
      </c>
      <c r="E276" t="s">
        <v>474</v>
      </c>
      <c r="F276">
        <v>0.26529999999999998</v>
      </c>
      <c r="G276">
        <v>0</v>
      </c>
      <c r="H276">
        <f>F276*AE276</f>
        <v>0</v>
      </c>
      <c r="I276">
        <f>J276-H276</f>
        <v>0</v>
      </c>
      <c r="J276">
        <f>F276*G276</f>
        <v>0</v>
      </c>
      <c r="K276">
        <v>0</v>
      </c>
      <c r="L276">
        <f>F276*K276</f>
        <v>0</v>
      </c>
      <c r="M276" t="s">
        <v>51</v>
      </c>
      <c r="N276">
        <v>1</v>
      </c>
      <c r="O276">
        <f>IF(N276=5,I276,0)</f>
        <v>0</v>
      </c>
      <c r="Z276">
        <f>IF(AD276=0,J276,0)</f>
        <v>0</v>
      </c>
      <c r="AA276">
        <f>IF(AD276=15,J276,0)</f>
        <v>0</v>
      </c>
      <c r="AB276">
        <f>IF(AD276=21,J276,0)</f>
        <v>0</v>
      </c>
      <c r="AD276">
        <v>12</v>
      </c>
      <c r="AE276">
        <f>G276*AG276</f>
        <v>0</v>
      </c>
      <c r="AF276">
        <f>G276*(1-AG276)</f>
        <v>0</v>
      </c>
      <c r="AG276">
        <v>0</v>
      </c>
      <c r="AM276">
        <f>F276*AE276</f>
        <v>0</v>
      </c>
      <c r="AN276">
        <f>F276*AF276</f>
        <v>0</v>
      </c>
      <c r="AO276" t="s">
        <v>475</v>
      </c>
      <c r="AP276" t="s">
        <v>476</v>
      </c>
      <c r="AQ276" s="13" t="s">
        <v>54</v>
      </c>
    </row>
    <row r="277" spans="1:43" ht="25.5" customHeight="1">
      <c r="C277" s="17" t="s">
        <v>62</v>
      </c>
      <c r="D277" s="66" t="s">
        <v>485</v>
      </c>
      <c r="E277" s="66"/>
      <c r="F277" s="66"/>
      <c r="G277" s="66"/>
      <c r="H277" s="66"/>
      <c r="I277" s="66"/>
      <c r="J277" s="66"/>
      <c r="K277" s="66"/>
      <c r="L277" s="66"/>
      <c r="M277" s="66"/>
    </row>
    <row r="278" spans="1:43">
      <c r="A278" s="2" t="s">
        <v>486</v>
      </c>
      <c r="C278" s="1" t="s">
        <v>487</v>
      </c>
      <c r="D278" t="s">
        <v>488</v>
      </c>
      <c r="E278" t="s">
        <v>50</v>
      </c>
      <c r="F278">
        <v>3.79</v>
      </c>
      <c r="G278">
        <v>0</v>
      </c>
      <c r="H278">
        <f>F278*AE278</f>
        <v>0</v>
      </c>
      <c r="I278">
        <f>J278-H278</f>
        <v>0</v>
      </c>
      <c r="J278">
        <f>F278*G278</f>
        <v>0</v>
      </c>
      <c r="K278">
        <v>1.26E-2</v>
      </c>
      <c r="L278">
        <f>F278*K278</f>
        <v>4.7753999999999998E-2</v>
      </c>
      <c r="M278" t="s">
        <v>51</v>
      </c>
      <c r="N278">
        <v>1</v>
      </c>
      <c r="O278">
        <f>IF(N278=5,I278,0)</f>
        <v>0</v>
      </c>
      <c r="Z278">
        <f>IF(AD278=0,J278,0)</f>
        <v>0</v>
      </c>
      <c r="AA278">
        <f>IF(AD278=15,J278,0)</f>
        <v>0</v>
      </c>
      <c r="AB278">
        <f>IF(AD278=21,J278,0)</f>
        <v>0</v>
      </c>
      <c r="AD278">
        <v>12</v>
      </c>
      <c r="AE278">
        <f>G278*AG278</f>
        <v>0</v>
      </c>
      <c r="AF278">
        <f>G278*(1-AG278)</f>
        <v>0</v>
      </c>
      <c r="AG278">
        <v>0</v>
      </c>
      <c r="AM278">
        <f>F278*AE278</f>
        <v>0</v>
      </c>
      <c r="AN278">
        <f>F278*AF278</f>
        <v>0</v>
      </c>
      <c r="AO278" t="s">
        <v>475</v>
      </c>
      <c r="AP278" t="s">
        <v>476</v>
      </c>
      <c r="AQ278" s="13" t="s">
        <v>54</v>
      </c>
    </row>
    <row r="279" spans="1:43" ht="25.5" customHeight="1">
      <c r="C279" s="17" t="s">
        <v>62</v>
      </c>
      <c r="D279" s="66" t="s">
        <v>489</v>
      </c>
      <c r="E279" s="66"/>
      <c r="F279" s="66"/>
      <c r="G279" s="66"/>
      <c r="H279" s="66"/>
      <c r="I279" s="66"/>
      <c r="J279" s="66"/>
      <c r="K279" s="66"/>
      <c r="L279" s="66"/>
      <c r="M279" s="66"/>
    </row>
    <row r="280" spans="1:43">
      <c r="A280" s="2" t="s">
        <v>490</v>
      </c>
      <c r="C280" s="1" t="s">
        <v>491</v>
      </c>
      <c r="D280" t="s">
        <v>492</v>
      </c>
      <c r="E280" t="s">
        <v>50</v>
      </c>
      <c r="F280">
        <v>3.79</v>
      </c>
      <c r="G280">
        <v>0</v>
      </c>
      <c r="H280">
        <f>F280*AE280</f>
        <v>0</v>
      </c>
      <c r="I280">
        <f>J280-H280</f>
        <v>0</v>
      </c>
      <c r="J280">
        <f>F280*G280</f>
        <v>0</v>
      </c>
      <c r="K280">
        <v>0.02</v>
      </c>
      <c r="L280">
        <f>F280*K280</f>
        <v>7.5800000000000006E-2</v>
      </c>
      <c r="M280" t="s">
        <v>51</v>
      </c>
      <c r="N280">
        <v>1</v>
      </c>
      <c r="O280">
        <f>IF(N280=5,I280,0)</f>
        <v>0</v>
      </c>
      <c r="Z280">
        <f>IF(AD280=0,J280,0)</f>
        <v>0</v>
      </c>
      <c r="AA280">
        <f>IF(AD280=15,J280,0)</f>
        <v>0</v>
      </c>
      <c r="AB280">
        <f>IF(AD280=21,J280,0)</f>
        <v>0</v>
      </c>
      <c r="AD280">
        <v>12</v>
      </c>
      <c r="AE280">
        <f>G280*AG280</f>
        <v>0</v>
      </c>
      <c r="AF280">
        <f>G280*(1-AG280)</f>
        <v>0</v>
      </c>
      <c r="AG280">
        <v>0</v>
      </c>
      <c r="AM280">
        <f>F280*AE280</f>
        <v>0</v>
      </c>
      <c r="AN280">
        <f>F280*AF280</f>
        <v>0</v>
      </c>
      <c r="AO280" t="s">
        <v>475</v>
      </c>
      <c r="AP280" t="s">
        <v>476</v>
      </c>
      <c r="AQ280" s="13" t="s">
        <v>54</v>
      </c>
    </row>
    <row r="281" spans="1:43" ht="12.75" customHeight="1">
      <c r="C281" s="17" t="s">
        <v>62</v>
      </c>
      <c r="D281" s="66" t="s">
        <v>493</v>
      </c>
      <c r="E281" s="66"/>
      <c r="F281" s="66"/>
      <c r="G281" s="66"/>
      <c r="H281" s="66"/>
      <c r="I281" s="66"/>
      <c r="J281" s="66"/>
      <c r="K281" s="66"/>
      <c r="L281" s="66"/>
      <c r="M281" s="66"/>
    </row>
    <row r="282" spans="1:43">
      <c r="A282" s="2" t="s">
        <v>494</v>
      </c>
      <c r="C282" s="1" t="s">
        <v>495</v>
      </c>
      <c r="D282" t="s">
        <v>496</v>
      </c>
      <c r="E282" t="s">
        <v>50</v>
      </c>
      <c r="F282">
        <v>1.845</v>
      </c>
      <c r="G282">
        <v>0</v>
      </c>
      <c r="H282">
        <f>F282*AE282</f>
        <v>0</v>
      </c>
      <c r="I282">
        <f>J282-H282</f>
        <v>0</v>
      </c>
      <c r="J282">
        <f>F282*G282</f>
        <v>0</v>
      </c>
      <c r="K282">
        <v>7.7170000000000002E-2</v>
      </c>
      <c r="L282">
        <f>F282*K282</f>
        <v>0.14237865</v>
      </c>
      <c r="M282" t="s">
        <v>51</v>
      </c>
      <c r="N282">
        <v>1</v>
      </c>
      <c r="O282">
        <f>IF(N282=5,I282,0)</f>
        <v>0</v>
      </c>
      <c r="Z282">
        <f>IF(AD282=0,J282,0)</f>
        <v>0</v>
      </c>
      <c r="AA282">
        <f>IF(AD282=15,J282,0)</f>
        <v>0</v>
      </c>
      <c r="AB282">
        <f>IF(AD282=21,J282,0)</f>
        <v>0</v>
      </c>
      <c r="AD282">
        <v>12</v>
      </c>
      <c r="AE282">
        <f>G282*AG282</f>
        <v>0</v>
      </c>
      <c r="AF282">
        <f>G282*(1-AG282)</f>
        <v>0</v>
      </c>
      <c r="AG282">
        <v>7.3406517862897161E-2</v>
      </c>
      <c r="AM282">
        <f>F282*AE282</f>
        <v>0</v>
      </c>
      <c r="AN282">
        <f>F282*AF282</f>
        <v>0</v>
      </c>
      <c r="AO282" t="s">
        <v>475</v>
      </c>
      <c r="AP282" t="s">
        <v>476</v>
      </c>
      <c r="AQ282" s="13" t="s">
        <v>54</v>
      </c>
    </row>
    <row r="283" spans="1:43">
      <c r="D283" s="14" t="s">
        <v>497</v>
      </c>
      <c r="E283" s="14"/>
      <c r="F283" s="14">
        <v>2.46</v>
      </c>
    </row>
    <row r="284" spans="1:43">
      <c r="D284" s="14" t="s">
        <v>497</v>
      </c>
      <c r="E284" s="14"/>
      <c r="F284" s="14">
        <v>2.46</v>
      </c>
    </row>
    <row r="285" spans="1:43">
      <c r="D285" s="14" t="s">
        <v>498</v>
      </c>
      <c r="E285" s="14"/>
      <c r="F285" s="14">
        <v>1.845</v>
      </c>
    </row>
    <row r="286" spans="1:43" ht="25.5" customHeight="1">
      <c r="C286" s="17" t="s">
        <v>62</v>
      </c>
      <c r="D286" s="66" t="s">
        <v>499</v>
      </c>
      <c r="E286" s="66"/>
      <c r="F286" s="66"/>
      <c r="G286" s="66"/>
      <c r="H286" s="66"/>
      <c r="I286" s="66"/>
      <c r="J286" s="66"/>
      <c r="K286" s="66"/>
      <c r="L286" s="66"/>
      <c r="M286" s="66"/>
    </row>
    <row r="287" spans="1:43">
      <c r="A287" s="2" t="s">
        <v>500</v>
      </c>
      <c r="C287" s="1" t="s">
        <v>501</v>
      </c>
      <c r="D287" t="s">
        <v>502</v>
      </c>
      <c r="E287" t="s">
        <v>101</v>
      </c>
      <c r="F287">
        <v>1</v>
      </c>
      <c r="G287">
        <v>0</v>
      </c>
      <c r="H287">
        <f>F287*AE287</f>
        <v>0</v>
      </c>
      <c r="I287">
        <f>J287-H287</f>
        <v>0</v>
      </c>
      <c r="J287">
        <f>F287*G287</f>
        <v>0</v>
      </c>
      <c r="K287">
        <v>0</v>
      </c>
      <c r="L287">
        <f>F287*K287</f>
        <v>0</v>
      </c>
      <c r="M287" t="s">
        <v>51</v>
      </c>
      <c r="N287">
        <v>1</v>
      </c>
      <c r="O287">
        <f>IF(N287=5,I287,0)</f>
        <v>0</v>
      </c>
      <c r="Z287">
        <f>IF(AD287=0,J287,0)</f>
        <v>0</v>
      </c>
      <c r="AA287">
        <f>IF(AD287=15,J287,0)</f>
        <v>0</v>
      </c>
      <c r="AB287">
        <f>IF(AD287=21,J287,0)</f>
        <v>0</v>
      </c>
      <c r="AD287">
        <v>12</v>
      </c>
      <c r="AE287">
        <f>G287*AG287</f>
        <v>0</v>
      </c>
      <c r="AF287">
        <f>G287*(1-AG287)</f>
        <v>0</v>
      </c>
      <c r="AG287">
        <v>0</v>
      </c>
      <c r="AM287">
        <f>F287*AE287</f>
        <v>0</v>
      </c>
      <c r="AN287">
        <f>F287*AF287</f>
        <v>0</v>
      </c>
      <c r="AO287" t="s">
        <v>475</v>
      </c>
      <c r="AP287" t="s">
        <v>476</v>
      </c>
      <c r="AQ287" s="13" t="s">
        <v>54</v>
      </c>
    </row>
    <row r="288" spans="1:43" ht="12.75" customHeight="1">
      <c r="C288" s="17" t="s">
        <v>62</v>
      </c>
      <c r="D288" s="66" t="s">
        <v>503</v>
      </c>
      <c r="E288" s="66"/>
      <c r="F288" s="66"/>
      <c r="G288" s="66"/>
      <c r="H288" s="66"/>
      <c r="I288" s="66"/>
      <c r="J288" s="66"/>
      <c r="K288" s="66"/>
      <c r="L288" s="66"/>
      <c r="M288" s="66"/>
    </row>
    <row r="289" spans="1:43">
      <c r="A289" s="18"/>
      <c r="B289" s="19"/>
      <c r="C289" s="19" t="s">
        <v>504</v>
      </c>
      <c r="D289" s="13" t="s">
        <v>505</v>
      </c>
      <c r="E289" s="13"/>
      <c r="F289" s="13"/>
      <c r="G289" s="13"/>
      <c r="H289" s="13">
        <f>SUM(H290:H290)</f>
        <v>0</v>
      </c>
      <c r="I289" s="13">
        <f>SUM(I290:I290)</f>
        <v>0</v>
      </c>
      <c r="J289" s="13">
        <f>H289+I289</f>
        <v>0</v>
      </c>
      <c r="K289" s="13"/>
      <c r="L289" s="13">
        <f>SUM(L290:L290)</f>
        <v>0</v>
      </c>
      <c r="M289" s="13"/>
      <c r="P289" s="13">
        <f>IF(Q289="PR",J289,SUM(O290:O290))</f>
        <v>0</v>
      </c>
      <c r="Q289" s="13"/>
      <c r="R289" s="13">
        <f>IF(Q289="HS",H289,0)</f>
        <v>0</v>
      </c>
      <c r="S289" s="13">
        <f>IF(Q289="HS",I289-P289,0)</f>
        <v>0</v>
      </c>
      <c r="T289" s="13">
        <f>IF(Q289="PS",H289,0)</f>
        <v>0</v>
      </c>
      <c r="U289" s="13">
        <f>IF(Q289="PS",I289-P289,0)</f>
        <v>0</v>
      </c>
      <c r="V289" s="13">
        <f>IF(Q289="MP",H289,0)</f>
        <v>0</v>
      </c>
      <c r="W289" s="13">
        <f>IF(Q289="MP",I289-P289,0)</f>
        <v>0</v>
      </c>
      <c r="X289" s="13">
        <f>IF(Q289="OM",H289,0)</f>
        <v>0</v>
      </c>
      <c r="Y289" s="13" t="s">
        <v>504</v>
      </c>
      <c r="AI289">
        <f>SUM(Z290:Z290)</f>
        <v>0</v>
      </c>
      <c r="AJ289">
        <f>SUM(AA290:AA290)</f>
        <v>0</v>
      </c>
      <c r="AK289">
        <f>SUM(AB290:AB290)</f>
        <v>0</v>
      </c>
    </row>
    <row r="290" spans="1:43">
      <c r="A290" s="2" t="s">
        <v>506</v>
      </c>
      <c r="C290" s="1" t="s">
        <v>507</v>
      </c>
      <c r="D290" t="s">
        <v>508</v>
      </c>
      <c r="E290" t="s">
        <v>82</v>
      </c>
      <c r="F290">
        <v>0.62450000000000006</v>
      </c>
      <c r="G290">
        <v>0</v>
      </c>
      <c r="H290">
        <f>F290*AE290</f>
        <v>0</v>
      </c>
      <c r="I290">
        <f>J290-H290</f>
        <v>0</v>
      </c>
      <c r="J290">
        <f>F290*G290</f>
        <v>0</v>
      </c>
      <c r="K290">
        <v>0</v>
      </c>
      <c r="L290">
        <f>F290*K290</f>
        <v>0</v>
      </c>
      <c r="M290" t="s">
        <v>51</v>
      </c>
      <c r="N290">
        <v>5</v>
      </c>
      <c r="O290">
        <f>IF(N290=5,I290,0)</f>
        <v>0</v>
      </c>
      <c r="Z290">
        <f>IF(AD290=0,J290,0)</f>
        <v>0</v>
      </c>
      <c r="AA290">
        <f>IF(AD290=15,J290,0)</f>
        <v>0</v>
      </c>
      <c r="AB290">
        <f>IF(AD290=21,J290,0)</f>
        <v>0</v>
      </c>
      <c r="AD290">
        <v>12</v>
      </c>
      <c r="AE290">
        <f>G290*AG290</f>
        <v>0</v>
      </c>
      <c r="AF290">
        <f>G290*(1-AG290)</f>
        <v>0</v>
      </c>
      <c r="AG290">
        <v>0</v>
      </c>
      <c r="AM290">
        <f>F290*AE290</f>
        <v>0</v>
      </c>
      <c r="AN290">
        <f>F290*AF290</f>
        <v>0</v>
      </c>
      <c r="AO290" t="s">
        <v>509</v>
      </c>
      <c r="AP290" t="s">
        <v>476</v>
      </c>
      <c r="AQ290" s="13" t="s">
        <v>54</v>
      </c>
    </row>
    <row r="291" spans="1:43">
      <c r="D291" s="14" t="s">
        <v>510</v>
      </c>
      <c r="E291" s="14"/>
      <c r="F291" s="14">
        <v>1.0446</v>
      </c>
    </row>
    <row r="292" spans="1:43">
      <c r="D292" s="14" t="s">
        <v>511</v>
      </c>
      <c r="E292" s="14"/>
      <c r="F292" s="14">
        <v>0.56059999999999999</v>
      </c>
    </row>
    <row r="293" spans="1:43">
      <c r="D293" s="14" t="s">
        <v>512</v>
      </c>
      <c r="E293" s="14"/>
      <c r="F293" s="14">
        <v>1.1132</v>
      </c>
    </row>
    <row r="294" spans="1:43">
      <c r="D294" s="14" t="s">
        <v>513</v>
      </c>
      <c r="E294" s="14"/>
      <c r="F294" s="14">
        <v>0.85219999999999996</v>
      </c>
    </row>
    <row r="295" spans="1:43">
      <c r="D295" s="14" t="s">
        <v>514</v>
      </c>
      <c r="E295" s="14"/>
      <c r="F295" s="14">
        <v>0.7409</v>
      </c>
    </row>
    <row r="296" spans="1:43">
      <c r="D296" s="14" t="s">
        <v>515</v>
      </c>
      <c r="E296" s="14"/>
      <c r="F296" s="14">
        <v>0.62450000000000006</v>
      </c>
    </row>
    <row r="297" spans="1:43">
      <c r="A297" s="18"/>
      <c r="B297" s="19"/>
      <c r="C297" s="19" t="s">
        <v>516</v>
      </c>
      <c r="D297" s="13" t="s">
        <v>517</v>
      </c>
      <c r="E297" s="13"/>
      <c r="F297" s="13"/>
      <c r="G297" s="13"/>
      <c r="H297" s="13">
        <f>SUM(H298:H322)</f>
        <v>0</v>
      </c>
      <c r="I297" s="13">
        <f>SUM(I298:I322)</f>
        <v>0</v>
      </c>
      <c r="J297" s="13">
        <f>H297+I297</f>
        <v>0</v>
      </c>
      <c r="K297" s="13"/>
      <c r="L297" s="13">
        <f>SUM(L298:L322)</f>
        <v>2.64E-3</v>
      </c>
      <c r="M297" s="13"/>
      <c r="P297" s="13">
        <f>IF(Q297="PR",J297,SUM(O298:O322))</f>
        <v>0</v>
      </c>
      <c r="Q297" s="13" t="s">
        <v>518</v>
      </c>
      <c r="R297" s="13">
        <f>IF(Q297="HS",H297,0)</f>
        <v>0</v>
      </c>
      <c r="S297" s="13">
        <f>IF(Q297="HS",I297-P297,0)</f>
        <v>0</v>
      </c>
      <c r="T297" s="13">
        <f>IF(Q297="PS",H297,0)</f>
        <v>0</v>
      </c>
      <c r="U297" s="13">
        <f>IF(Q297="PS",I297-P297,0)</f>
        <v>0</v>
      </c>
      <c r="V297" s="13">
        <f>IF(Q297="MP",H297,0)</f>
        <v>0</v>
      </c>
      <c r="W297" s="13">
        <f>IF(Q297="MP",I297-P297,0)</f>
        <v>0</v>
      </c>
      <c r="X297" s="13">
        <f>IF(Q297="OM",H297,0)</f>
        <v>0</v>
      </c>
      <c r="Y297" s="13" t="s">
        <v>516</v>
      </c>
      <c r="AI297">
        <f>SUM(Z298:Z322)</f>
        <v>0</v>
      </c>
      <c r="AJ297">
        <f>SUM(AA298:AA322)</f>
        <v>0</v>
      </c>
      <c r="AK297">
        <f>SUM(AB298:AB322)</f>
        <v>0</v>
      </c>
    </row>
    <row r="298" spans="1:43">
      <c r="A298" s="2" t="s">
        <v>519</v>
      </c>
      <c r="C298" s="1" t="s">
        <v>520</v>
      </c>
      <c r="D298" t="s">
        <v>521</v>
      </c>
      <c r="E298" t="s">
        <v>101</v>
      </c>
      <c r="F298">
        <v>2</v>
      </c>
      <c r="G298">
        <v>0</v>
      </c>
      <c r="H298">
        <f>F298*AE298</f>
        <v>0</v>
      </c>
      <c r="I298">
        <f>J298-H298</f>
        <v>0</v>
      </c>
      <c r="J298">
        <f>F298*G298</f>
        <v>0</v>
      </c>
      <c r="K298">
        <v>0</v>
      </c>
      <c r="L298">
        <f>F298*K298</f>
        <v>0</v>
      </c>
      <c r="M298" t="s">
        <v>51</v>
      </c>
      <c r="N298">
        <v>1</v>
      </c>
      <c r="O298">
        <f>IF(N298=5,I298,0)</f>
        <v>0</v>
      </c>
      <c r="Z298">
        <f>IF(AD298=0,J298,0)</f>
        <v>0</v>
      </c>
      <c r="AA298">
        <f>IF(AD298=15,J298,0)</f>
        <v>0</v>
      </c>
      <c r="AB298">
        <f>IF(AD298=21,J298,0)</f>
        <v>0</v>
      </c>
      <c r="AD298">
        <v>12</v>
      </c>
      <c r="AE298">
        <f>G298*AG298</f>
        <v>0</v>
      </c>
      <c r="AF298">
        <f>G298*(1-AG298)</f>
        <v>0</v>
      </c>
      <c r="AG298">
        <v>0</v>
      </c>
      <c r="AM298">
        <f>F298*AE298</f>
        <v>0</v>
      </c>
      <c r="AN298">
        <f>F298*AF298</f>
        <v>0</v>
      </c>
      <c r="AO298" t="s">
        <v>522</v>
      </c>
      <c r="AP298" t="s">
        <v>476</v>
      </c>
      <c r="AQ298" s="13" t="s">
        <v>54</v>
      </c>
    </row>
    <row r="299" spans="1:43">
      <c r="A299" s="2" t="s">
        <v>523</v>
      </c>
      <c r="C299" s="1" t="s">
        <v>524</v>
      </c>
      <c r="D299" t="s">
        <v>525</v>
      </c>
      <c r="E299" t="s">
        <v>101</v>
      </c>
      <c r="F299">
        <v>2</v>
      </c>
      <c r="G299">
        <v>0</v>
      </c>
      <c r="H299">
        <f>F299*AE299</f>
        <v>0</v>
      </c>
      <c r="I299">
        <f>J299-H299</f>
        <v>0</v>
      </c>
      <c r="J299">
        <f>F299*G299</f>
        <v>0</v>
      </c>
      <c r="K299">
        <v>1.0000000000000001E-5</v>
      </c>
      <c r="L299">
        <f>F299*K299</f>
        <v>2.0000000000000002E-5</v>
      </c>
      <c r="M299" t="s">
        <v>51</v>
      </c>
      <c r="N299">
        <v>1</v>
      </c>
      <c r="O299">
        <f>IF(N299=5,I299,0)</f>
        <v>0</v>
      </c>
      <c r="Z299">
        <f>IF(AD299=0,J299,0)</f>
        <v>0</v>
      </c>
      <c r="AA299">
        <f>IF(AD299=15,J299,0)</f>
        <v>0</v>
      </c>
      <c r="AB299">
        <f>IF(AD299=21,J299,0)</f>
        <v>0</v>
      </c>
      <c r="AD299">
        <v>12</v>
      </c>
      <c r="AE299">
        <f>G299*AG299</f>
        <v>0</v>
      </c>
      <c r="AF299">
        <f>G299*(1-AG299)</f>
        <v>0</v>
      </c>
      <c r="AG299">
        <v>1</v>
      </c>
      <c r="AM299">
        <f>F299*AE299</f>
        <v>0</v>
      </c>
      <c r="AN299">
        <f>F299*AF299</f>
        <v>0</v>
      </c>
      <c r="AO299" t="s">
        <v>522</v>
      </c>
      <c r="AP299" t="s">
        <v>476</v>
      </c>
      <c r="AQ299" s="13" t="s">
        <v>54</v>
      </c>
    </row>
    <row r="300" spans="1:43" ht="25.5" customHeight="1">
      <c r="C300" s="17" t="s">
        <v>62</v>
      </c>
      <c r="D300" s="66" t="s">
        <v>526</v>
      </c>
      <c r="E300" s="66"/>
      <c r="F300" s="66"/>
      <c r="G300" s="66"/>
      <c r="H300" s="66"/>
      <c r="I300" s="66"/>
      <c r="J300" s="66"/>
      <c r="K300" s="66"/>
      <c r="L300" s="66"/>
      <c r="M300" s="66"/>
    </row>
    <row r="301" spans="1:43">
      <c r="A301" s="2" t="s">
        <v>527</v>
      </c>
      <c r="C301" s="1" t="s">
        <v>528</v>
      </c>
      <c r="D301" t="s">
        <v>529</v>
      </c>
      <c r="E301" t="s">
        <v>101</v>
      </c>
      <c r="F301">
        <v>1</v>
      </c>
      <c r="G301">
        <v>0</v>
      </c>
      <c r="H301">
        <f>F301*AE301</f>
        <v>0</v>
      </c>
      <c r="I301">
        <f>J301-H301</f>
        <v>0</v>
      </c>
      <c r="J301">
        <f>F301*G301</f>
        <v>0</v>
      </c>
      <c r="K301">
        <v>1.0000000000000001E-5</v>
      </c>
      <c r="L301">
        <f>F301*K301</f>
        <v>1.0000000000000001E-5</v>
      </c>
      <c r="M301" t="s">
        <v>51</v>
      </c>
      <c r="N301">
        <v>1</v>
      </c>
      <c r="O301">
        <f>IF(N301=5,I301,0)</f>
        <v>0</v>
      </c>
      <c r="Z301">
        <f>IF(AD301=0,J301,0)</f>
        <v>0</v>
      </c>
      <c r="AA301">
        <f>IF(AD301=15,J301,0)</f>
        <v>0</v>
      </c>
      <c r="AB301">
        <f>IF(AD301=21,J301,0)</f>
        <v>0</v>
      </c>
      <c r="AD301">
        <v>12</v>
      </c>
      <c r="AE301">
        <f>G301*AG301</f>
        <v>0</v>
      </c>
      <c r="AF301">
        <f>G301*(1-AG301)</f>
        <v>0</v>
      </c>
      <c r="AG301">
        <v>1</v>
      </c>
      <c r="AM301">
        <f>F301*AE301</f>
        <v>0</v>
      </c>
      <c r="AN301">
        <f>F301*AF301</f>
        <v>0</v>
      </c>
      <c r="AO301" t="s">
        <v>522</v>
      </c>
      <c r="AP301" t="s">
        <v>476</v>
      </c>
      <c r="AQ301" s="13" t="s">
        <v>54</v>
      </c>
    </row>
    <row r="302" spans="1:43" ht="38.25" customHeight="1">
      <c r="C302" s="17" t="s">
        <v>62</v>
      </c>
      <c r="D302" s="66" t="s">
        <v>530</v>
      </c>
      <c r="E302" s="66"/>
      <c r="F302" s="66"/>
      <c r="G302" s="66"/>
      <c r="H302" s="66"/>
      <c r="I302" s="66"/>
      <c r="J302" s="66"/>
      <c r="K302" s="66"/>
      <c r="L302" s="66"/>
      <c r="M302" s="66"/>
    </row>
    <row r="303" spans="1:43">
      <c r="A303" s="2" t="s">
        <v>531</v>
      </c>
      <c r="C303" s="1" t="s">
        <v>532</v>
      </c>
      <c r="D303" t="s">
        <v>533</v>
      </c>
      <c r="E303" t="s">
        <v>101</v>
      </c>
      <c r="F303">
        <v>1</v>
      </c>
      <c r="G303">
        <v>0</v>
      </c>
      <c r="H303">
        <f>F303*AE303</f>
        <v>0</v>
      </c>
      <c r="I303">
        <f>J303-H303</f>
        <v>0</v>
      </c>
      <c r="J303">
        <f>F303*G303</f>
        <v>0</v>
      </c>
      <c r="K303">
        <v>4.0000000000000003E-5</v>
      </c>
      <c r="L303">
        <f>F303*K303</f>
        <v>4.0000000000000003E-5</v>
      </c>
      <c r="M303" t="s">
        <v>51</v>
      </c>
      <c r="N303">
        <v>1</v>
      </c>
      <c r="O303">
        <f>IF(N303=5,I303,0)</f>
        <v>0</v>
      </c>
      <c r="Z303">
        <f>IF(AD303=0,J303,0)</f>
        <v>0</v>
      </c>
      <c r="AA303">
        <f>IF(AD303=15,J303,0)</f>
        <v>0</v>
      </c>
      <c r="AB303">
        <f>IF(AD303=21,J303,0)</f>
        <v>0</v>
      </c>
      <c r="AD303">
        <v>12</v>
      </c>
      <c r="AE303">
        <f>G303*AG303</f>
        <v>0</v>
      </c>
      <c r="AF303">
        <f>G303*(1-AG303)</f>
        <v>0</v>
      </c>
      <c r="AG303">
        <v>1</v>
      </c>
      <c r="AM303">
        <f>F303*AE303</f>
        <v>0</v>
      </c>
      <c r="AN303">
        <f>F303*AF303</f>
        <v>0</v>
      </c>
      <c r="AO303" t="s">
        <v>522</v>
      </c>
      <c r="AP303" t="s">
        <v>476</v>
      </c>
      <c r="AQ303" s="13" t="s">
        <v>54</v>
      </c>
    </row>
    <row r="304" spans="1:43">
      <c r="A304" s="2" t="s">
        <v>534</v>
      </c>
      <c r="C304" s="1" t="s">
        <v>535</v>
      </c>
      <c r="D304" t="s">
        <v>536</v>
      </c>
      <c r="E304" t="s">
        <v>101</v>
      </c>
      <c r="F304">
        <v>2</v>
      </c>
      <c r="G304">
        <v>0</v>
      </c>
      <c r="H304">
        <f>F304*AE304</f>
        <v>0</v>
      </c>
      <c r="I304">
        <f>J304-H304</f>
        <v>0</v>
      </c>
      <c r="J304">
        <f>F304*G304</f>
        <v>0</v>
      </c>
      <c r="K304">
        <v>0</v>
      </c>
      <c r="L304">
        <f>F304*K304</f>
        <v>0</v>
      </c>
      <c r="M304" t="s">
        <v>51</v>
      </c>
      <c r="N304">
        <v>1</v>
      </c>
      <c r="O304">
        <f>IF(N304=5,I304,0)</f>
        <v>0</v>
      </c>
      <c r="Z304">
        <f>IF(AD304=0,J304,0)</f>
        <v>0</v>
      </c>
      <c r="AA304">
        <f>IF(AD304=15,J304,0)</f>
        <v>0</v>
      </c>
      <c r="AB304">
        <f>IF(AD304=21,J304,0)</f>
        <v>0</v>
      </c>
      <c r="AD304">
        <v>12</v>
      </c>
      <c r="AE304">
        <f>G304*AG304</f>
        <v>0</v>
      </c>
      <c r="AF304">
        <f>G304*(1-AG304)</f>
        <v>0</v>
      </c>
      <c r="AG304">
        <v>0</v>
      </c>
      <c r="AM304">
        <f>F304*AE304</f>
        <v>0</v>
      </c>
      <c r="AN304">
        <f>F304*AF304</f>
        <v>0</v>
      </c>
      <c r="AO304" t="s">
        <v>522</v>
      </c>
      <c r="AP304" t="s">
        <v>476</v>
      </c>
      <c r="AQ304" s="13" t="s">
        <v>54</v>
      </c>
    </row>
    <row r="305" spans="1:43">
      <c r="A305" s="2" t="s">
        <v>537</v>
      </c>
      <c r="C305" s="1" t="s">
        <v>538</v>
      </c>
      <c r="D305" t="s">
        <v>539</v>
      </c>
      <c r="E305" t="s">
        <v>101</v>
      </c>
      <c r="F305">
        <v>2</v>
      </c>
      <c r="G305">
        <v>0</v>
      </c>
      <c r="H305">
        <f>F305*AE305</f>
        <v>0</v>
      </c>
      <c r="I305">
        <f>J305-H305</f>
        <v>0</v>
      </c>
      <c r="J305">
        <f>F305*G305</f>
        <v>0</v>
      </c>
      <c r="K305">
        <v>1.0000000000000001E-5</v>
      </c>
      <c r="L305">
        <f>F305*K305</f>
        <v>2.0000000000000002E-5</v>
      </c>
      <c r="M305" t="s">
        <v>51</v>
      </c>
      <c r="N305">
        <v>1</v>
      </c>
      <c r="O305">
        <f>IF(N305=5,I305,0)</f>
        <v>0</v>
      </c>
      <c r="Z305">
        <f>IF(AD305=0,J305,0)</f>
        <v>0</v>
      </c>
      <c r="AA305">
        <f>IF(AD305=15,J305,0)</f>
        <v>0</v>
      </c>
      <c r="AB305">
        <f>IF(AD305=21,J305,0)</f>
        <v>0</v>
      </c>
      <c r="AD305">
        <v>12</v>
      </c>
      <c r="AE305">
        <f>G305*AG305</f>
        <v>0</v>
      </c>
      <c r="AF305">
        <f>G305*(1-AG305)</f>
        <v>0</v>
      </c>
      <c r="AG305">
        <v>1</v>
      </c>
      <c r="AM305">
        <f>F305*AE305</f>
        <v>0</v>
      </c>
      <c r="AN305">
        <f>F305*AF305</f>
        <v>0</v>
      </c>
      <c r="AO305" t="s">
        <v>522</v>
      </c>
      <c r="AP305" t="s">
        <v>476</v>
      </c>
      <c r="AQ305" s="13" t="s">
        <v>54</v>
      </c>
    </row>
    <row r="306" spans="1:43" ht="25.5" customHeight="1">
      <c r="C306" s="17" t="s">
        <v>62</v>
      </c>
      <c r="D306" s="66" t="s">
        <v>540</v>
      </c>
      <c r="E306" s="66"/>
      <c r="F306" s="66"/>
      <c r="G306" s="66"/>
      <c r="H306" s="66"/>
      <c r="I306" s="66"/>
      <c r="J306" s="66"/>
      <c r="K306" s="66"/>
      <c r="L306" s="66"/>
      <c r="M306" s="66"/>
    </row>
    <row r="307" spans="1:43">
      <c r="A307" s="2" t="s">
        <v>541</v>
      </c>
      <c r="C307" s="1" t="s">
        <v>542</v>
      </c>
      <c r="D307" t="s">
        <v>543</v>
      </c>
      <c r="E307" t="s">
        <v>101</v>
      </c>
      <c r="F307">
        <v>1</v>
      </c>
      <c r="G307">
        <v>0</v>
      </c>
      <c r="H307">
        <f>F307*AE307</f>
        <v>0</v>
      </c>
      <c r="I307">
        <f>J307-H307</f>
        <v>0</v>
      </c>
      <c r="J307">
        <f>F307*G307</f>
        <v>0</v>
      </c>
      <c r="K307">
        <v>5.0000000000000002E-5</v>
      </c>
      <c r="L307">
        <f>F307*K307</f>
        <v>5.0000000000000002E-5</v>
      </c>
      <c r="M307" t="s">
        <v>51</v>
      </c>
      <c r="N307">
        <v>1</v>
      </c>
      <c r="O307">
        <f>IF(N307=5,I307,0)</f>
        <v>0</v>
      </c>
      <c r="Z307">
        <f>IF(AD307=0,J307,0)</f>
        <v>0</v>
      </c>
      <c r="AA307">
        <f>IF(AD307=15,J307,0)</f>
        <v>0</v>
      </c>
      <c r="AB307">
        <f>IF(AD307=21,J307,0)</f>
        <v>0</v>
      </c>
      <c r="AD307">
        <v>12</v>
      </c>
      <c r="AE307">
        <f>G307*AG307</f>
        <v>0</v>
      </c>
      <c r="AF307">
        <f>G307*(1-AG307)</f>
        <v>0</v>
      </c>
      <c r="AG307">
        <v>1</v>
      </c>
      <c r="AM307">
        <f>F307*AE307</f>
        <v>0</v>
      </c>
      <c r="AN307">
        <f>F307*AF307</f>
        <v>0</v>
      </c>
      <c r="AO307" t="s">
        <v>522</v>
      </c>
      <c r="AP307" t="s">
        <v>476</v>
      </c>
      <c r="AQ307" s="13" t="s">
        <v>54</v>
      </c>
    </row>
    <row r="308" spans="1:43" ht="12.75" customHeight="1">
      <c r="C308" s="17" t="s">
        <v>62</v>
      </c>
      <c r="D308" s="66" t="s">
        <v>544</v>
      </c>
      <c r="E308" s="66"/>
      <c r="F308" s="66"/>
      <c r="G308" s="66"/>
      <c r="H308" s="66"/>
      <c r="I308" s="66"/>
      <c r="J308" s="66"/>
      <c r="K308" s="66"/>
      <c r="L308" s="66"/>
      <c r="M308" s="66"/>
    </row>
    <row r="309" spans="1:43">
      <c r="A309" s="2" t="s">
        <v>545</v>
      </c>
      <c r="C309" s="1" t="s">
        <v>546</v>
      </c>
      <c r="D309" t="s">
        <v>547</v>
      </c>
      <c r="E309" t="s">
        <v>101</v>
      </c>
      <c r="F309">
        <v>1</v>
      </c>
      <c r="G309">
        <v>0</v>
      </c>
      <c r="H309">
        <f>F309*AE309</f>
        <v>0</v>
      </c>
      <c r="I309">
        <f>J309-H309</f>
        <v>0</v>
      </c>
      <c r="J309">
        <f>F309*G309</f>
        <v>0</v>
      </c>
      <c r="K309">
        <v>0</v>
      </c>
      <c r="L309">
        <f>F309*K309</f>
        <v>0</v>
      </c>
      <c r="M309" t="s">
        <v>51</v>
      </c>
      <c r="N309">
        <v>1</v>
      </c>
      <c r="O309">
        <f>IF(N309=5,I309,0)</f>
        <v>0</v>
      </c>
      <c r="Z309">
        <f>IF(AD309=0,J309,0)</f>
        <v>0</v>
      </c>
      <c r="AA309">
        <f>IF(AD309=15,J309,0)</f>
        <v>0</v>
      </c>
      <c r="AB309">
        <f>IF(AD309=21,J309,0)</f>
        <v>0</v>
      </c>
      <c r="AD309">
        <v>12</v>
      </c>
      <c r="AE309">
        <f>G309*AG309</f>
        <v>0</v>
      </c>
      <c r="AF309">
        <f>G309*(1-AG309)</f>
        <v>0</v>
      </c>
      <c r="AG309">
        <v>1</v>
      </c>
      <c r="AM309">
        <f>F309*AE309</f>
        <v>0</v>
      </c>
      <c r="AN309">
        <f>F309*AF309</f>
        <v>0</v>
      </c>
      <c r="AO309" t="s">
        <v>522</v>
      </c>
      <c r="AP309" t="s">
        <v>476</v>
      </c>
      <c r="AQ309" s="13" t="s">
        <v>54</v>
      </c>
    </row>
    <row r="310" spans="1:43" ht="12.75" customHeight="1">
      <c r="C310" s="17" t="s">
        <v>62</v>
      </c>
      <c r="D310" s="66" t="s">
        <v>548</v>
      </c>
      <c r="E310" s="66"/>
      <c r="F310" s="66"/>
      <c r="G310" s="66"/>
      <c r="H310" s="66"/>
      <c r="I310" s="66"/>
      <c r="J310" s="66"/>
      <c r="K310" s="66"/>
      <c r="L310" s="66"/>
      <c r="M310" s="66"/>
    </row>
    <row r="311" spans="1:43">
      <c r="A311" s="2" t="s">
        <v>549</v>
      </c>
      <c r="C311" s="1" t="s">
        <v>550</v>
      </c>
      <c r="D311" t="s">
        <v>551</v>
      </c>
      <c r="E311" t="s">
        <v>67</v>
      </c>
      <c r="F311">
        <v>7.6</v>
      </c>
      <c r="G311">
        <v>0</v>
      </c>
      <c r="H311">
        <f>F311*AE311</f>
        <v>0</v>
      </c>
      <c r="I311">
        <f>J311-H311</f>
        <v>0</v>
      </c>
      <c r="J311">
        <f>F311*G311</f>
        <v>0</v>
      </c>
      <c r="K311">
        <v>0</v>
      </c>
      <c r="L311">
        <f>F311*K311</f>
        <v>0</v>
      </c>
      <c r="M311" t="s">
        <v>51</v>
      </c>
      <c r="N311">
        <v>1</v>
      </c>
      <c r="O311">
        <f>IF(N311=5,I311,0)</f>
        <v>0</v>
      </c>
      <c r="Z311">
        <f>IF(AD311=0,J311,0)</f>
        <v>0</v>
      </c>
      <c r="AA311">
        <f>IF(AD311=15,J311,0)</f>
        <v>0</v>
      </c>
      <c r="AB311">
        <f>IF(AD311=21,J311,0)</f>
        <v>0</v>
      </c>
      <c r="AD311">
        <v>12</v>
      </c>
      <c r="AE311">
        <f>G311*AG311</f>
        <v>0</v>
      </c>
      <c r="AF311">
        <f>G311*(1-AG311)</f>
        <v>0</v>
      </c>
      <c r="AG311">
        <v>0</v>
      </c>
      <c r="AM311">
        <f>F311*AE311</f>
        <v>0</v>
      </c>
      <c r="AN311">
        <f>F311*AF311</f>
        <v>0</v>
      </c>
      <c r="AO311" t="s">
        <v>522</v>
      </c>
      <c r="AP311" t="s">
        <v>476</v>
      </c>
      <c r="AQ311" s="13" t="s">
        <v>54</v>
      </c>
    </row>
    <row r="312" spans="1:43">
      <c r="A312" s="2" t="s">
        <v>552</v>
      </c>
      <c r="C312" s="1" t="s">
        <v>553</v>
      </c>
      <c r="D312" t="s">
        <v>554</v>
      </c>
      <c r="E312" t="s">
        <v>67</v>
      </c>
      <c r="F312">
        <v>10</v>
      </c>
      <c r="G312">
        <v>0</v>
      </c>
      <c r="H312">
        <f>F312*AE312</f>
        <v>0</v>
      </c>
      <c r="I312">
        <f>J312-H312</f>
        <v>0</v>
      </c>
      <c r="J312">
        <f>F312*G312</f>
        <v>0</v>
      </c>
      <c r="K312">
        <v>1.4999999999999999E-4</v>
      </c>
      <c r="L312">
        <f>F312*K312</f>
        <v>1.4999999999999998E-3</v>
      </c>
      <c r="M312" t="s">
        <v>51</v>
      </c>
      <c r="N312">
        <v>1</v>
      </c>
      <c r="O312">
        <f>IF(N312=5,I312,0)</f>
        <v>0</v>
      </c>
      <c r="Z312">
        <f>IF(AD312=0,J312,0)</f>
        <v>0</v>
      </c>
      <c r="AA312">
        <f>IF(AD312=15,J312,0)</f>
        <v>0</v>
      </c>
      <c r="AB312">
        <f>IF(AD312=21,J312,0)</f>
        <v>0</v>
      </c>
      <c r="AD312">
        <v>12</v>
      </c>
      <c r="AE312">
        <f>G312*AG312</f>
        <v>0</v>
      </c>
      <c r="AF312">
        <f>G312*(1-AG312)</f>
        <v>0</v>
      </c>
      <c r="AG312">
        <v>1</v>
      </c>
      <c r="AM312">
        <f>F312*AE312</f>
        <v>0</v>
      </c>
      <c r="AN312">
        <f>F312*AF312</f>
        <v>0</v>
      </c>
      <c r="AO312" t="s">
        <v>522</v>
      </c>
      <c r="AP312" t="s">
        <v>476</v>
      </c>
      <c r="AQ312" s="13" t="s">
        <v>54</v>
      </c>
    </row>
    <row r="313" spans="1:43" ht="25.5" customHeight="1">
      <c r="C313" s="17" t="s">
        <v>62</v>
      </c>
      <c r="D313" s="66" t="s">
        <v>555</v>
      </c>
      <c r="E313" s="66"/>
      <c r="F313" s="66"/>
      <c r="G313" s="66"/>
      <c r="H313" s="66"/>
      <c r="I313" s="66"/>
      <c r="J313" s="66"/>
      <c r="K313" s="66"/>
      <c r="L313" s="66"/>
      <c r="M313" s="66"/>
    </row>
    <row r="314" spans="1:43">
      <c r="A314" s="2" t="s">
        <v>556</v>
      </c>
      <c r="C314" s="1" t="s">
        <v>557</v>
      </c>
      <c r="D314" t="s">
        <v>558</v>
      </c>
      <c r="E314" t="s">
        <v>67</v>
      </c>
      <c r="F314">
        <v>4.9000000000000004</v>
      </c>
      <c r="G314">
        <v>0</v>
      </c>
      <c r="H314">
        <f>F314*AE314</f>
        <v>0</v>
      </c>
      <c r="I314">
        <f>J314-H314</f>
        <v>0</v>
      </c>
      <c r="J314">
        <f>F314*G314</f>
        <v>0</v>
      </c>
      <c r="K314">
        <v>0</v>
      </c>
      <c r="L314">
        <f>F314*K314</f>
        <v>0</v>
      </c>
      <c r="M314" t="s">
        <v>51</v>
      </c>
      <c r="N314">
        <v>1</v>
      </c>
      <c r="O314">
        <f>IF(N314=5,I314,0)</f>
        <v>0</v>
      </c>
      <c r="Z314">
        <f>IF(AD314=0,J314,0)</f>
        <v>0</v>
      </c>
      <c r="AA314">
        <f>IF(AD314=15,J314,0)</f>
        <v>0</v>
      </c>
      <c r="AB314">
        <f>IF(AD314=21,J314,0)</f>
        <v>0</v>
      </c>
      <c r="AD314">
        <v>12</v>
      </c>
      <c r="AE314">
        <f>G314*AG314</f>
        <v>0</v>
      </c>
      <c r="AF314">
        <f>G314*(1-AG314)</f>
        <v>0</v>
      </c>
      <c r="AG314">
        <v>0</v>
      </c>
      <c r="AM314">
        <f>F314*AE314</f>
        <v>0</v>
      </c>
      <c r="AN314">
        <f>F314*AF314</f>
        <v>0</v>
      </c>
      <c r="AO314" t="s">
        <v>522</v>
      </c>
      <c r="AP314" t="s">
        <v>476</v>
      </c>
      <c r="AQ314" s="13" t="s">
        <v>54</v>
      </c>
    </row>
    <row r="315" spans="1:43">
      <c r="D315" s="14" t="s">
        <v>559</v>
      </c>
      <c r="E315" s="14"/>
      <c r="F315" s="14">
        <v>3</v>
      </c>
    </row>
    <row r="316" spans="1:43">
      <c r="D316" s="14" t="s">
        <v>560</v>
      </c>
      <c r="E316" s="14"/>
      <c r="F316" s="14">
        <v>4.2</v>
      </c>
    </row>
    <row r="317" spans="1:43">
      <c r="A317" s="2" t="s">
        <v>561</v>
      </c>
      <c r="C317" s="1" t="s">
        <v>562</v>
      </c>
      <c r="D317" t="s">
        <v>563</v>
      </c>
      <c r="E317" t="s">
        <v>67</v>
      </c>
      <c r="F317">
        <v>5</v>
      </c>
      <c r="G317">
        <v>0</v>
      </c>
      <c r="H317">
        <f>F317*AE317</f>
        <v>0</v>
      </c>
      <c r="I317">
        <f>J317-H317</f>
        <v>0</v>
      </c>
      <c r="J317">
        <f>F317*G317</f>
        <v>0</v>
      </c>
      <c r="K317">
        <v>2.0000000000000001E-4</v>
      </c>
      <c r="L317">
        <f>F317*K317</f>
        <v>1E-3</v>
      </c>
      <c r="M317" t="s">
        <v>51</v>
      </c>
      <c r="N317">
        <v>1</v>
      </c>
      <c r="O317">
        <f>IF(N317=5,I317,0)</f>
        <v>0</v>
      </c>
      <c r="Z317">
        <f>IF(AD317=0,J317,0)</f>
        <v>0</v>
      </c>
      <c r="AA317">
        <f>IF(AD317=15,J317,0)</f>
        <v>0</v>
      </c>
      <c r="AB317">
        <f>IF(AD317=21,J317,0)</f>
        <v>0</v>
      </c>
      <c r="AD317">
        <v>12</v>
      </c>
      <c r="AE317">
        <f>G317*AG317</f>
        <v>0</v>
      </c>
      <c r="AF317">
        <f>G317*(1-AG317)</f>
        <v>0</v>
      </c>
      <c r="AG317">
        <v>1</v>
      </c>
      <c r="AM317">
        <f>F317*AE317</f>
        <v>0</v>
      </c>
      <c r="AN317">
        <f>F317*AF317</f>
        <v>0</v>
      </c>
      <c r="AO317" t="s">
        <v>522</v>
      </c>
      <c r="AP317" t="s">
        <v>476</v>
      </c>
      <c r="AQ317" s="13" t="s">
        <v>54</v>
      </c>
    </row>
    <row r="318" spans="1:43" ht="25.5" customHeight="1">
      <c r="C318" s="17" t="s">
        <v>62</v>
      </c>
      <c r="D318" s="66" t="s">
        <v>555</v>
      </c>
      <c r="E318" s="66"/>
      <c r="F318" s="66"/>
      <c r="G318" s="66"/>
      <c r="H318" s="66"/>
      <c r="I318" s="66"/>
      <c r="J318" s="66"/>
      <c r="K318" s="66"/>
      <c r="L318" s="66"/>
      <c r="M318" s="66"/>
    </row>
    <row r="319" spans="1:43">
      <c r="A319" s="2" t="s">
        <v>469</v>
      </c>
      <c r="C319" s="1" t="s">
        <v>564</v>
      </c>
      <c r="D319" t="s">
        <v>565</v>
      </c>
      <c r="E319" t="s">
        <v>101</v>
      </c>
      <c r="F319">
        <v>1</v>
      </c>
      <c r="G319">
        <v>0</v>
      </c>
      <c r="H319">
        <f>F319*AE319</f>
        <v>0</v>
      </c>
      <c r="I319">
        <f>J319-H319</f>
        <v>0</v>
      </c>
      <c r="J319">
        <f>F319*G319</f>
        <v>0</v>
      </c>
      <c r="K319">
        <v>0</v>
      </c>
      <c r="L319">
        <f>F319*K319</f>
        <v>0</v>
      </c>
      <c r="M319" t="s">
        <v>51</v>
      </c>
      <c r="N319">
        <v>1</v>
      </c>
      <c r="O319">
        <f>IF(N319=5,I319,0)</f>
        <v>0</v>
      </c>
      <c r="Z319">
        <f>IF(AD319=0,J319,0)</f>
        <v>0</v>
      </c>
      <c r="AA319">
        <f>IF(AD319=15,J319,0)</f>
        <v>0</v>
      </c>
      <c r="AB319">
        <f>IF(AD319=21,J319,0)</f>
        <v>0</v>
      </c>
      <c r="AD319">
        <v>12</v>
      </c>
      <c r="AE319">
        <f>G319*AG319</f>
        <v>0</v>
      </c>
      <c r="AF319">
        <f>G319*(1-AG319)</f>
        <v>0</v>
      </c>
      <c r="AG319">
        <v>0</v>
      </c>
      <c r="AM319">
        <f>F319*AE319</f>
        <v>0</v>
      </c>
      <c r="AN319">
        <f>F319*AF319</f>
        <v>0</v>
      </c>
      <c r="AO319" t="s">
        <v>522</v>
      </c>
      <c r="AP319" t="s">
        <v>476</v>
      </c>
      <c r="AQ319" s="13" t="s">
        <v>54</v>
      </c>
    </row>
    <row r="320" spans="1:43">
      <c r="A320" s="2" t="s">
        <v>566</v>
      </c>
      <c r="C320" s="1" t="s">
        <v>567</v>
      </c>
      <c r="D320" t="s">
        <v>568</v>
      </c>
      <c r="E320" t="s">
        <v>101</v>
      </c>
      <c r="F320">
        <v>1</v>
      </c>
      <c r="G320">
        <v>0</v>
      </c>
      <c r="H320">
        <f>F320*AE320</f>
        <v>0</v>
      </c>
      <c r="I320">
        <f>J320-H320</f>
        <v>0</v>
      </c>
      <c r="J320">
        <f>F320*G320</f>
        <v>0</v>
      </c>
      <c r="K320">
        <v>0</v>
      </c>
      <c r="L320">
        <f>F320*K320</f>
        <v>0</v>
      </c>
      <c r="M320" t="s">
        <v>51</v>
      </c>
      <c r="N320">
        <v>1</v>
      </c>
      <c r="O320">
        <f>IF(N320=5,I320,0)</f>
        <v>0</v>
      </c>
      <c r="Z320">
        <f>IF(AD320=0,J320,0)</f>
        <v>0</v>
      </c>
      <c r="AA320">
        <f>IF(AD320=15,J320,0)</f>
        <v>0</v>
      </c>
      <c r="AB320">
        <f>IF(AD320=21,J320,0)</f>
        <v>0</v>
      </c>
      <c r="AD320">
        <v>12</v>
      </c>
      <c r="AE320">
        <f>G320*AG320</f>
        <v>0</v>
      </c>
      <c r="AF320">
        <f>G320*(1-AG320)</f>
        <v>0</v>
      </c>
      <c r="AG320">
        <v>0.4791238877481177</v>
      </c>
      <c r="AM320">
        <f>F320*AE320</f>
        <v>0</v>
      </c>
      <c r="AN320">
        <f>F320*AF320</f>
        <v>0</v>
      </c>
      <c r="AO320" t="s">
        <v>522</v>
      </c>
      <c r="AP320" t="s">
        <v>476</v>
      </c>
      <c r="AQ320" s="13" t="s">
        <v>54</v>
      </c>
    </row>
    <row r="321" spans="1:43">
      <c r="A321" s="2" t="s">
        <v>569</v>
      </c>
      <c r="C321" s="1" t="s">
        <v>570</v>
      </c>
      <c r="D321" t="s">
        <v>571</v>
      </c>
      <c r="E321" t="s">
        <v>101</v>
      </c>
      <c r="F321">
        <v>1</v>
      </c>
      <c r="G321">
        <v>0</v>
      </c>
      <c r="H321">
        <f>F321*AE321</f>
        <v>0</v>
      </c>
      <c r="I321">
        <f>J321-H321</f>
        <v>0</v>
      </c>
      <c r="J321">
        <f>F321*G321</f>
        <v>0</v>
      </c>
      <c r="K321">
        <v>0</v>
      </c>
      <c r="L321">
        <f>F321*K321</f>
        <v>0</v>
      </c>
      <c r="M321" t="s">
        <v>51</v>
      </c>
      <c r="N321">
        <v>1</v>
      </c>
      <c r="O321">
        <f>IF(N321=5,I321,0)</f>
        <v>0</v>
      </c>
      <c r="Z321">
        <f>IF(AD321=0,J321,0)</f>
        <v>0</v>
      </c>
      <c r="AA321">
        <f>IF(AD321=15,J321,0)</f>
        <v>0</v>
      </c>
      <c r="AB321">
        <f>IF(AD321=21,J321,0)</f>
        <v>0</v>
      </c>
      <c r="AD321">
        <v>12</v>
      </c>
      <c r="AE321">
        <f>G321*AG321</f>
        <v>0</v>
      </c>
      <c r="AF321">
        <f>G321*(1-AG321)</f>
        <v>0</v>
      </c>
      <c r="AG321">
        <v>0</v>
      </c>
      <c r="AM321">
        <f>F321*AE321</f>
        <v>0</v>
      </c>
      <c r="AN321">
        <f>F321*AF321</f>
        <v>0</v>
      </c>
      <c r="AO321" t="s">
        <v>522</v>
      </c>
      <c r="AP321" t="s">
        <v>476</v>
      </c>
      <c r="AQ321" s="13" t="s">
        <v>54</v>
      </c>
    </row>
    <row r="322" spans="1:43">
      <c r="A322" s="2" t="s">
        <v>572</v>
      </c>
      <c r="C322" s="1" t="s">
        <v>573</v>
      </c>
      <c r="D322" t="s">
        <v>574</v>
      </c>
      <c r="E322" t="s">
        <v>101</v>
      </c>
      <c r="F322">
        <v>1</v>
      </c>
      <c r="G322">
        <v>0</v>
      </c>
      <c r="H322">
        <f>F322*AE322</f>
        <v>0</v>
      </c>
      <c r="I322">
        <f>J322-H322</f>
        <v>0</v>
      </c>
      <c r="J322">
        <f>F322*G322</f>
        <v>0</v>
      </c>
      <c r="K322">
        <v>0</v>
      </c>
      <c r="L322">
        <f>F322*K322</f>
        <v>0</v>
      </c>
      <c r="M322" t="s">
        <v>51</v>
      </c>
      <c r="N322">
        <v>1</v>
      </c>
      <c r="O322">
        <f>IF(N322=5,I322,0)</f>
        <v>0</v>
      </c>
      <c r="Z322">
        <f>IF(AD322=0,J322,0)</f>
        <v>0</v>
      </c>
      <c r="AA322">
        <f>IF(AD322=15,J322,0)</f>
        <v>0</v>
      </c>
      <c r="AB322">
        <f>IF(AD322=21,J322,0)</f>
        <v>0</v>
      </c>
      <c r="AD322">
        <v>12</v>
      </c>
      <c r="AE322">
        <f>G322*AG322</f>
        <v>0</v>
      </c>
      <c r="AF322">
        <f>G322*(1-AG322)</f>
        <v>0</v>
      </c>
      <c r="AG322">
        <v>0.47969299648225128</v>
      </c>
      <c r="AM322">
        <f>F322*AE322</f>
        <v>0</v>
      </c>
      <c r="AN322">
        <f>F322*AF322</f>
        <v>0</v>
      </c>
      <c r="AO322" t="s">
        <v>522</v>
      </c>
      <c r="AP322" t="s">
        <v>476</v>
      </c>
      <c r="AQ322" s="13" t="s">
        <v>54</v>
      </c>
    </row>
    <row r="323" spans="1:43">
      <c r="A323" s="18"/>
      <c r="B323" s="19"/>
      <c r="C323" s="19" t="s">
        <v>575</v>
      </c>
      <c r="D323" s="13" t="s">
        <v>576</v>
      </c>
      <c r="E323" s="13"/>
      <c r="F323" s="13"/>
      <c r="G323" s="13"/>
      <c r="H323" s="13">
        <f>SUM(H324:H338)</f>
        <v>0</v>
      </c>
      <c r="I323" s="13">
        <f>SUM(I324:I338)</f>
        <v>0</v>
      </c>
      <c r="J323" s="13">
        <f>H323+I323</f>
        <v>0</v>
      </c>
      <c r="K323" s="13"/>
      <c r="L323" s="13">
        <f>SUM(L324:L338)</f>
        <v>0</v>
      </c>
      <c r="M323" s="13"/>
      <c r="P323" s="13">
        <f>IF(Q323="PR",J323,SUM(O324:O338))</f>
        <v>0</v>
      </c>
      <c r="Q323" s="13"/>
      <c r="R323" s="13">
        <f>IF(Q323="HS",H323,0)</f>
        <v>0</v>
      </c>
      <c r="S323" s="13">
        <f>IF(Q323="HS",I323-P323,0)</f>
        <v>0</v>
      </c>
      <c r="T323" s="13">
        <f>IF(Q323="PS",H323,0)</f>
        <v>0</v>
      </c>
      <c r="U323" s="13">
        <f>IF(Q323="PS",I323-P323,0)</f>
        <v>0</v>
      </c>
      <c r="V323" s="13">
        <f>IF(Q323="MP",H323,0)</f>
        <v>0</v>
      </c>
      <c r="W323" s="13">
        <f>IF(Q323="MP",I323-P323,0)</f>
        <v>0</v>
      </c>
      <c r="X323" s="13">
        <f>IF(Q323="OM",H323,0)</f>
        <v>0</v>
      </c>
      <c r="Y323" s="13" t="s">
        <v>575</v>
      </c>
      <c r="AI323">
        <f>SUM(Z324:Z338)</f>
        <v>0</v>
      </c>
      <c r="AJ323">
        <f>SUM(AA324:AA338)</f>
        <v>0</v>
      </c>
      <c r="AK323">
        <f>SUM(AB324:AB338)</f>
        <v>0</v>
      </c>
    </row>
    <row r="324" spans="1:43">
      <c r="A324" s="2" t="s">
        <v>577</v>
      </c>
      <c r="C324" s="1" t="s">
        <v>578</v>
      </c>
      <c r="D324" t="s">
        <v>579</v>
      </c>
      <c r="E324" t="s">
        <v>82</v>
      </c>
      <c r="F324">
        <v>1.2865</v>
      </c>
      <c r="G324">
        <v>0</v>
      </c>
      <c r="H324">
        <f>F324*AE324</f>
        <v>0</v>
      </c>
      <c r="I324">
        <f>J324-H324</f>
        <v>0</v>
      </c>
      <c r="J324">
        <f>F324*G324</f>
        <v>0</v>
      </c>
      <c r="K324">
        <v>0</v>
      </c>
      <c r="L324">
        <f>F324*K324</f>
        <v>0</v>
      </c>
      <c r="M324" t="s">
        <v>51</v>
      </c>
      <c r="N324">
        <v>5</v>
      </c>
      <c r="O324">
        <f>IF(N324=5,I324,0)</f>
        <v>0</v>
      </c>
      <c r="Z324">
        <f>IF(AD324=0,J324,0)</f>
        <v>0</v>
      </c>
      <c r="AA324">
        <f>IF(AD324=15,J324,0)</f>
        <v>0</v>
      </c>
      <c r="AB324">
        <f>IF(AD324=21,J324,0)</f>
        <v>0</v>
      </c>
      <c r="AD324">
        <v>12</v>
      </c>
      <c r="AE324">
        <f>G324*AG324</f>
        <v>0</v>
      </c>
      <c r="AF324">
        <f>G324*(1-AG324)</f>
        <v>0</v>
      </c>
      <c r="AG324">
        <v>0</v>
      </c>
      <c r="AM324">
        <f>F324*AE324</f>
        <v>0</v>
      </c>
      <c r="AN324">
        <f>F324*AF324</f>
        <v>0</v>
      </c>
      <c r="AO324" t="s">
        <v>580</v>
      </c>
      <c r="AP324" t="s">
        <v>476</v>
      </c>
      <c r="AQ324" s="13" t="s">
        <v>54</v>
      </c>
    </row>
    <row r="325" spans="1:43">
      <c r="D325" s="14" t="s">
        <v>581</v>
      </c>
      <c r="E325" s="14"/>
      <c r="F325" s="14">
        <v>0.95140000000000002</v>
      </c>
    </row>
    <row r="326" spans="1:43">
      <c r="D326" s="14" t="s">
        <v>582</v>
      </c>
      <c r="E326" s="14"/>
      <c r="F326" s="14">
        <v>0.43690000000000001</v>
      </c>
    </row>
    <row r="327" spans="1:43">
      <c r="D327" s="14" t="s">
        <v>583</v>
      </c>
      <c r="E327" s="14"/>
      <c r="F327" s="14">
        <v>5.1200000000000002E-2</v>
      </c>
    </row>
    <row r="328" spans="1:43">
      <c r="D328" s="14" t="s">
        <v>584</v>
      </c>
      <c r="E328" s="14"/>
      <c r="F328" s="14">
        <v>9.3299999999999994E-2</v>
      </c>
    </row>
    <row r="329" spans="1:43">
      <c r="D329" s="14" t="s">
        <v>585</v>
      </c>
      <c r="E329" s="14"/>
      <c r="F329" s="14">
        <v>1.3262</v>
      </c>
    </row>
    <row r="330" spans="1:43">
      <c r="D330" s="14" t="s">
        <v>582</v>
      </c>
      <c r="E330" s="14"/>
      <c r="F330" s="14">
        <v>0.43690000000000001</v>
      </c>
    </row>
    <row r="331" spans="1:43">
      <c r="D331" s="14" t="s">
        <v>586</v>
      </c>
      <c r="E331" s="14"/>
      <c r="F331" s="14">
        <v>1.1657999999999999</v>
      </c>
    </row>
    <row r="332" spans="1:43">
      <c r="D332" s="14" t="s">
        <v>582</v>
      </c>
      <c r="E332" s="14"/>
      <c r="F332" s="14">
        <v>0.43690000000000001</v>
      </c>
    </row>
    <row r="333" spans="1:43">
      <c r="D333" s="14" t="s">
        <v>587</v>
      </c>
      <c r="E333" s="14"/>
      <c r="F333" s="14">
        <v>0.84960000000000002</v>
      </c>
    </row>
    <row r="334" spans="1:43">
      <c r="D334" s="14" t="s">
        <v>582</v>
      </c>
      <c r="E334" s="14"/>
      <c r="F334" s="14">
        <v>0.43690000000000001</v>
      </c>
    </row>
    <row r="335" spans="1:43" ht="12.75" customHeight="1">
      <c r="C335" s="17" t="s">
        <v>62</v>
      </c>
      <c r="D335" s="66" t="s">
        <v>588</v>
      </c>
      <c r="E335" s="66"/>
      <c r="F335" s="66"/>
      <c r="G335" s="66"/>
      <c r="H335" s="66"/>
      <c r="I335" s="66"/>
      <c r="J335" s="66"/>
      <c r="K335" s="66"/>
      <c r="L335" s="66"/>
      <c r="M335" s="66"/>
    </row>
    <row r="336" spans="1:43">
      <c r="A336" s="2" t="s">
        <v>589</v>
      </c>
      <c r="C336" s="1" t="s">
        <v>590</v>
      </c>
      <c r="D336" t="s">
        <v>591</v>
      </c>
      <c r="E336" t="s">
        <v>82</v>
      </c>
      <c r="F336">
        <v>1.2865</v>
      </c>
      <c r="G336">
        <v>0</v>
      </c>
      <c r="H336">
        <f>F336*AE336</f>
        <v>0</v>
      </c>
      <c r="I336">
        <f>J336-H336</f>
        <v>0</v>
      </c>
      <c r="J336">
        <f>F336*G336</f>
        <v>0</v>
      </c>
      <c r="K336">
        <v>0</v>
      </c>
      <c r="L336">
        <f>F336*K336</f>
        <v>0</v>
      </c>
      <c r="M336" t="s">
        <v>51</v>
      </c>
      <c r="N336">
        <v>5</v>
      </c>
      <c r="O336">
        <f>IF(N336=5,I336,0)</f>
        <v>0</v>
      </c>
      <c r="Z336">
        <f>IF(AD336=0,J336,0)</f>
        <v>0</v>
      </c>
      <c r="AA336">
        <f>IF(AD336=15,J336,0)</f>
        <v>0</v>
      </c>
      <c r="AB336">
        <f>IF(AD336=21,J336,0)</f>
        <v>0</v>
      </c>
      <c r="AD336">
        <v>12</v>
      </c>
      <c r="AE336">
        <f>G336*AG336</f>
        <v>0</v>
      </c>
      <c r="AF336">
        <f>G336*(1-AG336)</f>
        <v>0</v>
      </c>
      <c r="AG336">
        <v>0</v>
      </c>
      <c r="AM336">
        <f>F336*AE336</f>
        <v>0</v>
      </c>
      <c r="AN336">
        <f>F336*AF336</f>
        <v>0</v>
      </c>
      <c r="AO336" t="s">
        <v>580</v>
      </c>
      <c r="AP336" t="s">
        <v>476</v>
      </c>
      <c r="AQ336" s="13" t="s">
        <v>54</v>
      </c>
    </row>
    <row r="337" spans="1:43" ht="12.75" customHeight="1">
      <c r="C337" s="17" t="s">
        <v>62</v>
      </c>
      <c r="D337" s="66" t="s">
        <v>592</v>
      </c>
      <c r="E337" s="66"/>
      <c r="F337" s="66"/>
      <c r="G337" s="66"/>
      <c r="H337" s="66"/>
      <c r="I337" s="66"/>
      <c r="J337" s="66"/>
      <c r="K337" s="66"/>
      <c r="L337" s="66"/>
      <c r="M337" s="66"/>
    </row>
    <row r="338" spans="1:43">
      <c r="A338" s="2" t="s">
        <v>593</v>
      </c>
      <c r="C338" s="1" t="s">
        <v>594</v>
      </c>
      <c r="D338" t="s">
        <v>595</v>
      </c>
      <c r="E338" t="s">
        <v>82</v>
      </c>
      <c r="F338">
        <v>1.2865</v>
      </c>
      <c r="G338">
        <v>0</v>
      </c>
      <c r="H338">
        <f>F338*AE338</f>
        <v>0</v>
      </c>
      <c r="I338">
        <f>J338-H338</f>
        <v>0</v>
      </c>
      <c r="J338">
        <f>F338*G338</f>
        <v>0</v>
      </c>
      <c r="K338">
        <v>0</v>
      </c>
      <c r="L338">
        <f>F338*K338</f>
        <v>0</v>
      </c>
      <c r="M338" t="s">
        <v>51</v>
      </c>
      <c r="N338">
        <v>5</v>
      </c>
      <c r="O338">
        <f>IF(N338=5,I338,0)</f>
        <v>0</v>
      </c>
      <c r="Z338">
        <f>IF(AD338=0,J338,0)</f>
        <v>0</v>
      </c>
      <c r="AA338">
        <f>IF(AD338=15,J338,0)</f>
        <v>0</v>
      </c>
      <c r="AB338">
        <f>IF(AD338=21,J338,0)</f>
        <v>0</v>
      </c>
      <c r="AD338">
        <v>12</v>
      </c>
      <c r="AE338">
        <f>G338*AG338</f>
        <v>0</v>
      </c>
      <c r="AF338">
        <f>G338*(1-AG338)</f>
        <v>0</v>
      </c>
      <c r="AG338">
        <v>0</v>
      </c>
      <c r="AM338">
        <f>F338*AE338</f>
        <v>0</v>
      </c>
      <c r="AN338">
        <f>F338*AF338</f>
        <v>0</v>
      </c>
      <c r="AO338" t="s">
        <v>580</v>
      </c>
      <c r="AP338" t="s">
        <v>476</v>
      </c>
      <c r="AQ338" s="13" t="s">
        <v>54</v>
      </c>
    </row>
    <row r="339" spans="1:43">
      <c r="A339" s="20"/>
      <c r="B339" s="21"/>
      <c r="C339" s="21"/>
      <c r="D339" s="22"/>
      <c r="E339" s="22"/>
      <c r="F339" s="22"/>
      <c r="G339" s="22"/>
      <c r="H339" s="67" t="s">
        <v>596</v>
      </c>
      <c r="I339" s="67"/>
      <c r="J339" s="22">
        <f>J8+J43+J45+J54+J65+J92+J99+J161+J237+J269+J289+J297+J323</f>
        <v>0</v>
      </c>
      <c r="K339" s="22"/>
      <c r="L339" s="22"/>
      <c r="M339" s="22"/>
    </row>
    <row r="340" spans="1:43">
      <c r="A340" s="23" t="s">
        <v>597</v>
      </c>
    </row>
    <row r="341" spans="1:43" ht="0" hidden="1" customHeight="1">
      <c r="A341" s="68"/>
      <c r="B341" s="44"/>
      <c r="C341" s="44"/>
      <c r="D341" s="69"/>
      <c r="E341" s="69"/>
      <c r="F341" s="69"/>
      <c r="G341" s="69"/>
      <c r="H341" s="69"/>
      <c r="I341" s="69"/>
      <c r="J341" s="69"/>
      <c r="K341" s="69"/>
      <c r="L341" s="69"/>
      <c r="M341" s="69"/>
    </row>
  </sheetData>
  <sheetProtection formatCells="0" formatColumns="0" formatRows="0" insertColumns="0" insertRows="0" insertHyperlinks="0" deleteColumns="0" deleteRows="0" sort="0" autoFilter="0" pivotTables="0"/>
  <mergeCells count="84">
    <mergeCell ref="D337:M337"/>
    <mergeCell ref="H339:I339"/>
    <mergeCell ref="A341:M341"/>
    <mergeCell ref="D308:M308"/>
    <mergeCell ref="D310:M310"/>
    <mergeCell ref="D313:M313"/>
    <mergeCell ref="D318:M318"/>
    <mergeCell ref="D335:M335"/>
    <mergeCell ref="D286:M286"/>
    <mergeCell ref="D288:M288"/>
    <mergeCell ref="D300:M300"/>
    <mergeCell ref="D302:M302"/>
    <mergeCell ref="D306:M306"/>
    <mergeCell ref="D268:M268"/>
    <mergeCell ref="D275:M275"/>
    <mergeCell ref="D277:M277"/>
    <mergeCell ref="D279:M279"/>
    <mergeCell ref="D281:M281"/>
    <mergeCell ref="D209:M209"/>
    <mergeCell ref="D236:M236"/>
    <mergeCell ref="D257:M257"/>
    <mergeCell ref="D259:M259"/>
    <mergeCell ref="D266:M266"/>
    <mergeCell ref="D177:M177"/>
    <mergeCell ref="D185:M185"/>
    <mergeCell ref="D187:M187"/>
    <mergeCell ref="D195:M195"/>
    <mergeCell ref="D197:M197"/>
    <mergeCell ref="D147:M147"/>
    <mergeCell ref="D149:M149"/>
    <mergeCell ref="D152:M152"/>
    <mergeCell ref="D160:M160"/>
    <mergeCell ref="D175:M175"/>
    <mergeCell ref="D119:M119"/>
    <mergeCell ref="D121:M121"/>
    <mergeCell ref="D129:M129"/>
    <mergeCell ref="D143:M143"/>
    <mergeCell ref="D145:M145"/>
    <mergeCell ref="D96:M96"/>
    <mergeCell ref="D98:M98"/>
    <mergeCell ref="D103:M103"/>
    <mergeCell ref="D109:M109"/>
    <mergeCell ref="D111:M111"/>
    <mergeCell ref="D76:M76"/>
    <mergeCell ref="D78:M78"/>
    <mergeCell ref="D80:M80"/>
    <mergeCell ref="D82:M82"/>
    <mergeCell ref="D91:M91"/>
    <mergeCell ref="D40:M40"/>
    <mergeCell ref="D42:M42"/>
    <mergeCell ref="D60:M60"/>
    <mergeCell ref="D68:M68"/>
    <mergeCell ref="D74:M74"/>
    <mergeCell ref="D17:M17"/>
    <mergeCell ref="D24:M24"/>
    <mergeCell ref="D27:M27"/>
    <mergeCell ref="D35:M35"/>
    <mergeCell ref="D38:M38"/>
    <mergeCell ref="J5:M5"/>
    <mergeCell ref="A6:A7"/>
    <mergeCell ref="B6:B7"/>
    <mergeCell ref="C6:C7"/>
    <mergeCell ref="E6:E7"/>
    <mergeCell ref="F6:F7"/>
    <mergeCell ref="G6:G7"/>
    <mergeCell ref="H6:J6"/>
    <mergeCell ref="K6:L6"/>
    <mergeCell ref="M6:M7"/>
    <mergeCell ref="A1:M1"/>
    <mergeCell ref="A2:C2"/>
    <mergeCell ref="A3:C3"/>
    <mergeCell ref="A4:C4"/>
    <mergeCell ref="A5:C5"/>
    <mergeCell ref="E2:F2"/>
    <mergeCell ref="E3:F3"/>
    <mergeCell ref="E4:F4"/>
    <mergeCell ref="E5:F5"/>
    <mergeCell ref="G2:H2"/>
    <mergeCell ref="G3:H3"/>
    <mergeCell ref="G4:H4"/>
    <mergeCell ref="G5:H5"/>
    <mergeCell ref="J2:M2"/>
    <mergeCell ref="J3:M3"/>
    <mergeCell ref="J4:M4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Y313"/>
  <sheetViews>
    <sheetView tabSelected="1" workbookViewId="0">
      <selection activeCell="G2" sqref="G2:H2"/>
    </sheetView>
  </sheetViews>
  <sheetFormatPr baseColWidth="10" defaultColWidth="8.83203125" defaultRowHeight="12" x14ac:dyDescent="0"/>
  <cols>
    <col min="1" max="1" width="4" style="2" customWidth="1"/>
    <col min="2" max="2" width="13" style="1" bestFit="1" customWidth="1"/>
    <col min="3" max="3" width="81.5" bestFit="1" customWidth="1"/>
    <col min="4" max="4" width="6.33203125" bestFit="1" customWidth="1"/>
    <col min="5" max="5" width="45.33203125" bestFit="1" customWidth="1"/>
    <col min="6" max="6" width="8.5" bestFit="1" customWidth="1"/>
    <col min="7" max="7" width="15.1640625" bestFit="1" customWidth="1"/>
    <col min="8" max="8" width="17.6640625" bestFit="1" customWidth="1"/>
    <col min="10" max="22" width="0" hidden="1" customWidth="1"/>
    <col min="23" max="24" width="9.1640625" hidden="1" customWidth="1"/>
    <col min="25" max="26" width="0" hidden="1" customWidth="1"/>
  </cols>
  <sheetData>
    <row r="1" spans="1:25" ht="25.5" customHeight="1">
      <c r="A1" s="43" t="s">
        <v>0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1"/>
    </row>
    <row r="2" spans="1:25" ht="25.5" customHeight="1">
      <c r="A2" s="29" t="s">
        <v>1</v>
      </c>
      <c r="B2" s="31"/>
      <c r="C2" s="5" t="s">
        <v>2</v>
      </c>
      <c r="D2" s="5"/>
      <c r="E2" s="46" t="s">
        <v>3</v>
      </c>
      <c r="F2" s="46"/>
      <c r="G2" s="103"/>
      <c r="H2" s="103"/>
      <c r="I2" s="102"/>
      <c r="J2" s="101"/>
      <c r="K2" s="101"/>
      <c r="L2" s="101"/>
      <c r="M2" s="1"/>
    </row>
    <row r="3" spans="1:25" ht="25.5" customHeight="1">
      <c r="A3" s="30" t="s">
        <v>7</v>
      </c>
      <c r="C3" s="6" t="s">
        <v>8</v>
      </c>
      <c r="D3" s="6"/>
      <c r="E3" s="48" t="s">
        <v>9</v>
      </c>
      <c r="F3" s="48"/>
      <c r="G3" s="104"/>
      <c r="H3" s="104"/>
      <c r="I3" s="102"/>
      <c r="J3" s="101"/>
      <c r="K3" s="101"/>
      <c r="L3" s="101"/>
      <c r="M3" s="1"/>
    </row>
    <row r="4" spans="1:25" ht="25.5" customHeight="1">
      <c r="A4" s="30" t="s">
        <v>12</v>
      </c>
      <c r="C4" s="6" t="s">
        <v>13</v>
      </c>
      <c r="D4" s="6"/>
      <c r="E4" s="48" t="s">
        <v>14</v>
      </c>
      <c r="F4" s="48"/>
      <c r="G4" s="104"/>
      <c r="H4" s="104"/>
      <c r="I4" s="102"/>
      <c r="J4" s="101"/>
      <c r="K4" s="101"/>
      <c r="L4" s="101"/>
      <c r="M4" s="1"/>
    </row>
    <row r="5" spans="1:25" ht="25.5" customHeight="1" thickBot="1">
      <c r="A5" s="99" t="s">
        <v>16</v>
      </c>
      <c r="B5" s="100"/>
      <c r="C5" s="106"/>
      <c r="D5" s="7"/>
      <c r="E5" s="50" t="s">
        <v>17</v>
      </c>
      <c r="F5" s="50"/>
      <c r="G5" s="105"/>
      <c r="H5" s="105"/>
      <c r="I5" s="102"/>
      <c r="J5" s="101"/>
      <c r="K5" s="101"/>
      <c r="L5" s="101"/>
      <c r="M5" s="1"/>
    </row>
    <row r="6" spans="1:25" ht="13" thickBot="1">
      <c r="A6" s="24" t="s">
        <v>20</v>
      </c>
      <c r="B6" s="24" t="s">
        <v>22</v>
      </c>
      <c r="C6" s="24" t="s">
        <v>23</v>
      </c>
      <c r="D6" s="24" t="s">
        <v>24</v>
      </c>
      <c r="E6" s="24" t="s">
        <v>30</v>
      </c>
      <c r="F6" s="24" t="s">
        <v>25</v>
      </c>
      <c r="G6" s="24" t="s">
        <v>26</v>
      </c>
      <c r="H6" s="24" t="s">
        <v>598</v>
      </c>
    </row>
    <row r="7" spans="1:25">
      <c r="A7" s="18"/>
      <c r="B7" s="19" t="s">
        <v>44</v>
      </c>
      <c r="C7" s="13" t="s">
        <v>45</v>
      </c>
      <c r="D7" s="13"/>
      <c r="E7" s="13"/>
      <c r="F7" s="13"/>
      <c r="G7" s="13"/>
      <c r="H7" s="13">
        <f>SUM(H8:H35)</f>
        <v>0</v>
      </c>
    </row>
    <row r="8" spans="1:25">
      <c r="A8" s="2" t="s">
        <v>47</v>
      </c>
      <c r="B8" s="1" t="s">
        <v>48</v>
      </c>
      <c r="C8" s="25" t="s">
        <v>49</v>
      </c>
      <c r="D8" t="s">
        <v>50</v>
      </c>
      <c r="E8" t="s">
        <v>55</v>
      </c>
      <c r="F8">
        <v>4.7220000000000004</v>
      </c>
      <c r="G8" s="107">
        <f>'Stavební rozpočet'!G9</f>
        <v>0</v>
      </c>
      <c r="H8">
        <f>W8*F8+X8*F8</f>
        <v>0</v>
      </c>
      <c r="W8">
        <f>G8*Y8</f>
        <v>0</v>
      </c>
      <c r="X8">
        <f>G8*(1-Y8)</f>
        <v>0</v>
      </c>
      <c r="Y8">
        <v>0.29290215588723051</v>
      </c>
    </row>
    <row r="9" spans="1:25">
      <c r="E9" t="s">
        <v>56</v>
      </c>
    </row>
    <row r="10" spans="1:25">
      <c r="E10" t="s">
        <v>57</v>
      </c>
    </row>
    <row r="11" spans="1:25">
      <c r="E11" t="s">
        <v>58</v>
      </c>
    </row>
    <row r="12" spans="1:25">
      <c r="E12" t="s">
        <v>59</v>
      </c>
    </row>
    <row r="13" spans="1:25">
      <c r="E13" t="s">
        <v>60</v>
      </c>
    </row>
    <row r="14" spans="1:25">
      <c r="E14" t="s">
        <v>61</v>
      </c>
    </row>
    <row r="15" spans="1:25" ht="12.75" customHeight="1">
      <c r="B15" s="15" t="s">
        <v>62</v>
      </c>
      <c r="C15" s="66" t="s">
        <v>63</v>
      </c>
      <c r="D15" s="71"/>
      <c r="E15" s="71"/>
      <c r="F15" s="71"/>
      <c r="G15" s="71"/>
      <c r="H15" s="16"/>
    </row>
    <row r="16" spans="1:25">
      <c r="A16" s="2" t="s">
        <v>64</v>
      </c>
      <c r="B16" s="1" t="s">
        <v>65</v>
      </c>
      <c r="C16" s="25" t="s">
        <v>66</v>
      </c>
      <c r="D16" t="s">
        <v>67</v>
      </c>
      <c r="E16" t="s">
        <v>68</v>
      </c>
      <c r="F16">
        <v>11.4</v>
      </c>
      <c r="G16" s="107">
        <f>'Stavební rozpočet'!G18</f>
        <v>0</v>
      </c>
      <c r="H16">
        <f>W16*F16+X16*F16</f>
        <v>0</v>
      </c>
      <c r="W16">
        <f>G16*Y16</f>
        <v>0</v>
      </c>
      <c r="X16">
        <f>G16*(1-Y16)</f>
        <v>0</v>
      </c>
      <c r="Y16">
        <v>0.12809798270893369</v>
      </c>
    </row>
    <row r="17" spans="1:25">
      <c r="E17" t="s">
        <v>69</v>
      </c>
    </row>
    <row r="18" spans="1:25">
      <c r="E18" t="s">
        <v>70</v>
      </c>
    </row>
    <row r="19" spans="1:25">
      <c r="E19" t="s">
        <v>71</v>
      </c>
    </row>
    <row r="20" spans="1:25">
      <c r="E20" t="s">
        <v>72</v>
      </c>
    </row>
    <row r="21" spans="1:25" ht="12.75" customHeight="1">
      <c r="B21" s="15" t="s">
        <v>62</v>
      </c>
      <c r="C21" s="66" t="s">
        <v>73</v>
      </c>
      <c r="D21" s="71"/>
      <c r="E21" s="71"/>
      <c r="F21" s="71"/>
      <c r="G21" s="71"/>
      <c r="H21" s="16"/>
    </row>
    <row r="22" spans="1:25">
      <c r="A22" s="2" t="s">
        <v>74</v>
      </c>
      <c r="B22" s="1" t="s">
        <v>75</v>
      </c>
      <c r="C22" s="25" t="s">
        <v>76</v>
      </c>
      <c r="D22" t="s">
        <v>50</v>
      </c>
      <c r="E22" t="s">
        <v>77</v>
      </c>
      <c r="F22">
        <v>4.7220000000000004</v>
      </c>
      <c r="G22" s="107">
        <f>'Stavební rozpočet'!G25</f>
        <v>0</v>
      </c>
      <c r="H22">
        <f>W22*F22+X22*F22</f>
        <v>0</v>
      </c>
      <c r="W22">
        <f>G22*Y22</f>
        <v>0</v>
      </c>
      <c r="X22">
        <f>G22*(1-Y22)</f>
        <v>0</v>
      </c>
      <c r="Y22">
        <v>0.11891428571428569</v>
      </c>
    </row>
    <row r="23" spans="1:25" ht="12.75" customHeight="1">
      <c r="B23" s="15" t="s">
        <v>62</v>
      </c>
      <c r="C23" s="66" t="s">
        <v>78</v>
      </c>
      <c r="D23" s="71"/>
      <c r="E23" s="71"/>
      <c r="F23" s="71"/>
      <c r="G23" s="71"/>
      <c r="H23" s="16"/>
    </row>
    <row r="24" spans="1:25">
      <c r="A24" s="2" t="s">
        <v>79</v>
      </c>
      <c r="B24" s="1" t="s">
        <v>80</v>
      </c>
      <c r="C24" s="25" t="s">
        <v>81</v>
      </c>
      <c r="D24" t="s">
        <v>82</v>
      </c>
      <c r="E24" t="s">
        <v>83</v>
      </c>
      <c r="F24">
        <v>7.4999999999999997E-2</v>
      </c>
      <c r="G24" s="107">
        <f>'Stavební rozpočet'!G28</f>
        <v>0</v>
      </c>
      <c r="H24">
        <f>W24*F24+X24*F24</f>
        <v>0</v>
      </c>
      <c r="W24">
        <f>G24*Y24</f>
        <v>0</v>
      </c>
      <c r="X24">
        <f>G24*(1-Y24)</f>
        <v>0</v>
      </c>
      <c r="Y24">
        <v>1</v>
      </c>
    </row>
    <row r="25" spans="1:25">
      <c r="E25" t="s">
        <v>84</v>
      </c>
    </row>
    <row r="26" spans="1:25">
      <c r="E26" t="s">
        <v>83</v>
      </c>
    </row>
    <row r="27" spans="1:25">
      <c r="E27" t="s">
        <v>83</v>
      </c>
    </row>
    <row r="28" spans="1:25">
      <c r="E28" t="s">
        <v>83</v>
      </c>
    </row>
    <row r="29" spans="1:25">
      <c r="E29" t="s">
        <v>83</v>
      </c>
    </row>
    <row r="30" spans="1:25" ht="12.75" customHeight="1">
      <c r="B30" s="15" t="s">
        <v>62</v>
      </c>
      <c r="C30" s="66" t="s">
        <v>85</v>
      </c>
      <c r="D30" s="71"/>
      <c r="E30" s="71"/>
      <c r="F30" s="71"/>
      <c r="G30" s="71"/>
      <c r="H30" s="16"/>
    </row>
    <row r="31" spans="1:25">
      <c r="A31" s="2" t="s">
        <v>86</v>
      </c>
      <c r="B31" s="1" t="s">
        <v>87</v>
      </c>
      <c r="C31" s="25" t="s">
        <v>88</v>
      </c>
      <c r="D31" t="s">
        <v>50</v>
      </c>
      <c r="E31" t="s">
        <v>89</v>
      </c>
      <c r="F31">
        <v>3.79</v>
      </c>
      <c r="G31" s="107">
        <f>'Stavební rozpočet'!G36</f>
        <v>0</v>
      </c>
      <c r="H31">
        <f>W31*F31+X31*F31</f>
        <v>0</v>
      </c>
      <c r="W31">
        <f>G31*Y31</f>
        <v>0</v>
      </c>
      <c r="X31">
        <f>G31*(1-Y31)</f>
        <v>0</v>
      </c>
      <c r="Y31">
        <v>0.26393229166666671</v>
      </c>
    </row>
    <row r="32" spans="1:25" ht="12.75" customHeight="1">
      <c r="B32" s="15" t="s">
        <v>62</v>
      </c>
      <c r="C32" s="66" t="s">
        <v>90</v>
      </c>
      <c r="D32" s="71"/>
      <c r="E32" s="71"/>
      <c r="F32" s="71"/>
      <c r="G32" s="71"/>
      <c r="H32" s="16"/>
    </row>
    <row r="33" spans="1:25">
      <c r="A33" s="2" t="s">
        <v>91</v>
      </c>
      <c r="B33" s="1" t="s">
        <v>92</v>
      </c>
      <c r="C33" s="25" t="s">
        <v>93</v>
      </c>
      <c r="D33" t="s">
        <v>50</v>
      </c>
      <c r="F33">
        <v>3.79</v>
      </c>
      <c r="G33" s="107">
        <f>'Stavební rozpočet'!G39</f>
        <v>0</v>
      </c>
      <c r="H33">
        <f>W33*F33+X33*F33</f>
        <v>0</v>
      </c>
      <c r="W33">
        <f>G33*Y33</f>
        <v>0</v>
      </c>
      <c r="X33">
        <f>G33*(1-Y33)</f>
        <v>0</v>
      </c>
      <c r="Y33">
        <v>0.1741541038525963</v>
      </c>
    </row>
    <row r="34" spans="1:25" ht="12.75" customHeight="1">
      <c r="B34" s="15" t="s">
        <v>62</v>
      </c>
      <c r="C34" s="66" t="s">
        <v>94</v>
      </c>
      <c r="D34" s="71"/>
      <c r="E34" s="71"/>
      <c r="F34" s="71"/>
      <c r="G34" s="71"/>
      <c r="H34" s="16"/>
    </row>
    <row r="35" spans="1:25">
      <c r="A35" s="2" t="s">
        <v>95</v>
      </c>
      <c r="B35" s="1" t="s">
        <v>80</v>
      </c>
      <c r="C35" s="25" t="s">
        <v>81</v>
      </c>
      <c r="D35" t="s">
        <v>82</v>
      </c>
      <c r="F35">
        <v>0.05</v>
      </c>
      <c r="G35" s="107">
        <f>'Stavební rozpočet'!G41</f>
        <v>0</v>
      </c>
      <c r="H35">
        <f>W35*F35+X35*F35</f>
        <v>0</v>
      </c>
      <c r="W35">
        <f>G35*Y35</f>
        <v>0</v>
      </c>
      <c r="X35">
        <f>G35*(1-Y35)</f>
        <v>0</v>
      </c>
      <c r="Y35">
        <v>1</v>
      </c>
    </row>
    <row r="36" spans="1:25" ht="12.75" customHeight="1">
      <c r="B36" s="15" t="s">
        <v>62</v>
      </c>
      <c r="C36" s="66" t="s">
        <v>85</v>
      </c>
      <c r="D36" s="71"/>
      <c r="E36" s="71"/>
      <c r="F36" s="71"/>
      <c r="G36" s="71"/>
      <c r="H36" s="16"/>
    </row>
    <row r="37" spans="1:25">
      <c r="A37" s="18"/>
      <c r="B37" s="19" t="s">
        <v>96</v>
      </c>
      <c r="C37" s="13" t="s">
        <v>97</v>
      </c>
      <c r="D37" s="13"/>
      <c r="E37" s="13"/>
      <c r="F37" s="13"/>
      <c r="G37" s="13"/>
      <c r="H37" s="13">
        <f>SUM(H38:H38)</f>
        <v>0</v>
      </c>
    </row>
    <row r="38" spans="1:25">
      <c r="A38" s="2" t="s">
        <v>98</v>
      </c>
      <c r="B38" s="1" t="s">
        <v>99</v>
      </c>
      <c r="C38" s="25" t="s">
        <v>100</v>
      </c>
      <c r="D38" t="s">
        <v>101</v>
      </c>
      <c r="F38">
        <v>1</v>
      </c>
      <c r="G38" s="107">
        <f>'Stavební rozpočet'!G44</f>
        <v>0</v>
      </c>
      <c r="H38">
        <f>W38*F38+X38*F38</f>
        <v>0</v>
      </c>
      <c r="W38">
        <f>G38*Y38</f>
        <v>0</v>
      </c>
      <c r="X38">
        <f>G38*(1-Y38)</f>
        <v>0</v>
      </c>
      <c r="Y38">
        <v>0.64451468048359239</v>
      </c>
    </row>
    <row r="39" spans="1:25">
      <c r="A39" s="18"/>
      <c r="B39" s="19" t="s">
        <v>103</v>
      </c>
      <c r="C39" s="13" t="s">
        <v>104</v>
      </c>
      <c r="D39" s="13"/>
      <c r="E39" s="13"/>
      <c r="F39" s="13"/>
      <c r="G39" s="13"/>
      <c r="H39" s="13">
        <f>SUM(H40:H46)</f>
        <v>0</v>
      </c>
    </row>
    <row r="40" spans="1:25">
      <c r="A40" s="2" t="s">
        <v>106</v>
      </c>
      <c r="B40" s="1" t="s">
        <v>107</v>
      </c>
      <c r="C40" s="25" t="s">
        <v>108</v>
      </c>
      <c r="D40" t="s">
        <v>101</v>
      </c>
      <c r="F40">
        <v>1</v>
      </c>
      <c r="G40" s="107">
        <f>'Stavební rozpočet'!G46</f>
        <v>0</v>
      </c>
      <c r="H40">
        <f>W40*F40+X40*F40</f>
        <v>0</v>
      </c>
      <c r="W40">
        <f>G40*Y40</f>
        <v>0</v>
      </c>
      <c r="X40">
        <f>G40*(1-Y40)</f>
        <v>0</v>
      </c>
      <c r="Y40">
        <v>0.96824343015214376</v>
      </c>
    </row>
    <row r="41" spans="1:25">
      <c r="A41" s="2" t="s">
        <v>111</v>
      </c>
      <c r="B41" s="1" t="s">
        <v>112</v>
      </c>
      <c r="C41" s="25" t="s">
        <v>113</v>
      </c>
      <c r="D41" t="s">
        <v>67</v>
      </c>
      <c r="E41" t="s">
        <v>114</v>
      </c>
      <c r="F41">
        <v>3.4</v>
      </c>
      <c r="G41" s="107">
        <f>'Stavební rozpočet'!G47</f>
        <v>0</v>
      </c>
      <c r="H41">
        <f>W41*F41+X41*F41</f>
        <v>0</v>
      </c>
      <c r="W41">
        <f>G41*Y41</f>
        <v>0</v>
      </c>
      <c r="X41">
        <f>G41*(1-Y41)</f>
        <v>0</v>
      </c>
      <c r="Y41">
        <v>0.34058689878076098</v>
      </c>
    </row>
    <row r="42" spans="1:25">
      <c r="E42" t="s">
        <v>114</v>
      </c>
    </row>
    <row r="43" spans="1:25">
      <c r="A43" s="2" t="s">
        <v>115</v>
      </c>
      <c r="B43" s="1" t="s">
        <v>116</v>
      </c>
      <c r="C43" s="25" t="s">
        <v>117</v>
      </c>
      <c r="D43" t="s">
        <v>67</v>
      </c>
      <c r="F43">
        <v>0.5</v>
      </c>
      <c r="G43" s="107">
        <f>'Stavební rozpočet'!G50</f>
        <v>0</v>
      </c>
      <c r="H43">
        <f>W43*F43+X43*F43</f>
        <v>0</v>
      </c>
      <c r="W43">
        <f>G43*Y43</f>
        <v>0</v>
      </c>
      <c r="X43">
        <f>G43*(1-Y43)</f>
        <v>0</v>
      </c>
      <c r="Y43">
        <v>0.31743667679837889</v>
      </c>
    </row>
    <row r="44" spans="1:25">
      <c r="A44" s="2" t="s">
        <v>118</v>
      </c>
      <c r="B44" s="1" t="s">
        <v>119</v>
      </c>
      <c r="C44" s="25" t="s">
        <v>120</v>
      </c>
      <c r="D44" t="s">
        <v>101</v>
      </c>
      <c r="F44">
        <v>2</v>
      </c>
      <c r="G44" s="107">
        <f>'Stavební rozpočet'!G51</f>
        <v>0</v>
      </c>
      <c r="H44">
        <f>W44*F44+X44*F44</f>
        <v>0</v>
      </c>
      <c r="W44">
        <f>G44*Y44</f>
        <v>0</v>
      </c>
      <c r="X44">
        <f>G44*(1-Y44)</f>
        <v>0</v>
      </c>
      <c r="Y44">
        <v>0</v>
      </c>
    </row>
    <row r="45" spans="1:25">
      <c r="A45" s="2" t="s">
        <v>121</v>
      </c>
      <c r="B45" s="1" t="s">
        <v>122</v>
      </c>
      <c r="C45" s="25" t="s">
        <v>123</v>
      </c>
      <c r="D45" t="s">
        <v>67</v>
      </c>
      <c r="F45">
        <v>3.4</v>
      </c>
      <c r="G45" s="107">
        <f>'Stavební rozpočet'!G52</f>
        <v>0</v>
      </c>
      <c r="H45">
        <f>W45*F45+X45*F45</f>
        <v>0</v>
      </c>
      <c r="W45">
        <f>G45*Y45</f>
        <v>0</v>
      </c>
      <c r="X45">
        <f>G45*(1-Y45)</f>
        <v>0</v>
      </c>
      <c r="Y45">
        <v>2.9225352112676059E-2</v>
      </c>
    </row>
    <row r="46" spans="1:25">
      <c r="A46" s="2" t="s">
        <v>124</v>
      </c>
      <c r="B46" s="1" t="s">
        <v>125</v>
      </c>
      <c r="C46" s="25" t="s">
        <v>126</v>
      </c>
      <c r="D46" t="s">
        <v>82</v>
      </c>
      <c r="F46">
        <v>3.5999999999999999E-3</v>
      </c>
      <c r="G46" s="107">
        <f>'Stavební rozpočet'!G53</f>
        <v>0</v>
      </c>
      <c r="H46">
        <f>W46*F46+X46*F46</f>
        <v>0</v>
      </c>
      <c r="W46">
        <f>G46*Y46</f>
        <v>0</v>
      </c>
      <c r="X46">
        <f>G46*(1-Y46)</f>
        <v>0</v>
      </c>
      <c r="Y46">
        <v>0</v>
      </c>
    </row>
    <row r="47" spans="1:25">
      <c r="A47" s="18"/>
      <c r="B47" s="19" t="s">
        <v>127</v>
      </c>
      <c r="C47" s="13" t="s">
        <v>128</v>
      </c>
      <c r="D47" s="13"/>
      <c r="E47" s="13"/>
      <c r="F47" s="13"/>
      <c r="G47" s="13"/>
      <c r="H47" s="13">
        <f>SUM(H48:H56)</f>
        <v>0</v>
      </c>
    </row>
    <row r="48" spans="1:25">
      <c r="A48" s="2" t="s">
        <v>129</v>
      </c>
      <c r="B48" s="1" t="s">
        <v>130</v>
      </c>
      <c r="C48" s="25" t="s">
        <v>131</v>
      </c>
      <c r="D48" t="s">
        <v>67</v>
      </c>
      <c r="E48" t="s">
        <v>133</v>
      </c>
      <c r="F48">
        <v>6.7</v>
      </c>
      <c r="G48" s="107">
        <f>'Stavební rozpočet'!G55</f>
        <v>0</v>
      </c>
      <c r="H48">
        <f>W48*F48+X48*F48</f>
        <v>0</v>
      </c>
      <c r="W48">
        <f>G48*Y48</f>
        <v>0</v>
      </c>
      <c r="X48">
        <f>G48*(1-Y48)</f>
        <v>0</v>
      </c>
      <c r="Y48">
        <v>0.24177377892030849</v>
      </c>
    </row>
    <row r="49" spans="1:25">
      <c r="E49" t="s">
        <v>134</v>
      </c>
    </row>
    <row r="50" spans="1:25">
      <c r="E50" t="s">
        <v>135</v>
      </c>
    </row>
    <row r="51" spans="1:25">
      <c r="A51" s="2" t="s">
        <v>136</v>
      </c>
      <c r="B51" s="1" t="s">
        <v>137</v>
      </c>
      <c r="C51" s="25" t="s">
        <v>138</v>
      </c>
      <c r="D51" t="s">
        <v>67</v>
      </c>
      <c r="F51">
        <v>6.7</v>
      </c>
      <c r="G51" s="107">
        <f>'Stavební rozpočet'!G59</f>
        <v>0</v>
      </c>
      <c r="H51">
        <f>W51*F51+X51*F51</f>
        <v>0</v>
      </c>
      <c r="W51">
        <f>G51*Y51</f>
        <v>0</v>
      </c>
      <c r="X51">
        <f>G51*(1-Y51)</f>
        <v>0</v>
      </c>
      <c r="Y51">
        <v>0.17068343229712429</v>
      </c>
    </row>
    <row r="52" spans="1:25" ht="12.75" customHeight="1">
      <c r="B52" s="15" t="s">
        <v>62</v>
      </c>
      <c r="C52" s="66" t="s">
        <v>139</v>
      </c>
      <c r="D52" s="71"/>
      <c r="E52" s="71"/>
      <c r="F52" s="71"/>
      <c r="G52" s="71"/>
      <c r="H52" s="16"/>
    </row>
    <row r="53" spans="1:25">
      <c r="A53" s="2" t="s">
        <v>140</v>
      </c>
      <c r="B53" s="1" t="s">
        <v>141</v>
      </c>
      <c r="C53" s="25" t="s">
        <v>142</v>
      </c>
      <c r="D53" t="s">
        <v>101</v>
      </c>
      <c r="F53">
        <v>5</v>
      </c>
      <c r="G53" s="107">
        <f>'Stavební rozpočet'!G61</f>
        <v>0</v>
      </c>
      <c r="H53">
        <f>W53*F53+X53*F53</f>
        <v>0</v>
      </c>
      <c r="W53">
        <f>G53*Y53</f>
        <v>0</v>
      </c>
      <c r="X53">
        <f>G53*(1-Y53)</f>
        <v>0</v>
      </c>
      <c r="Y53">
        <v>0.37733720879788302</v>
      </c>
    </row>
    <row r="54" spans="1:25">
      <c r="A54" s="2" t="s">
        <v>143</v>
      </c>
      <c r="B54" s="1" t="s">
        <v>144</v>
      </c>
      <c r="C54" s="25" t="s">
        <v>145</v>
      </c>
      <c r="D54" t="s">
        <v>101</v>
      </c>
      <c r="F54">
        <v>2</v>
      </c>
      <c r="G54" s="107">
        <f>'Stavební rozpočet'!G62</f>
        <v>0</v>
      </c>
      <c r="H54">
        <f>W54*F54+X54*F54</f>
        <v>0</v>
      </c>
      <c r="W54">
        <f>G54*Y54</f>
        <v>0</v>
      </c>
      <c r="X54">
        <f>G54*(1-Y54)</f>
        <v>0</v>
      </c>
      <c r="Y54">
        <v>0.71827496149467618</v>
      </c>
    </row>
    <row r="55" spans="1:25">
      <c r="A55" s="2" t="s">
        <v>146</v>
      </c>
      <c r="B55" s="1" t="s">
        <v>147</v>
      </c>
      <c r="C55" s="25" t="s">
        <v>148</v>
      </c>
      <c r="D55" t="s">
        <v>67</v>
      </c>
      <c r="F55">
        <v>6.7</v>
      </c>
      <c r="G55" s="107">
        <f>'Stavební rozpočet'!G63</f>
        <v>0</v>
      </c>
      <c r="H55">
        <f>W55*F55+X55*F55</f>
        <v>0</v>
      </c>
      <c r="W55">
        <f>G55*Y55</f>
        <v>0</v>
      </c>
      <c r="X55">
        <f>G55*(1-Y55)</f>
        <v>0</v>
      </c>
      <c r="Y55">
        <v>1.5294117647058819E-2</v>
      </c>
    </row>
    <row r="56" spans="1:25">
      <c r="A56" s="2" t="s">
        <v>149</v>
      </c>
      <c r="B56" s="1" t="s">
        <v>150</v>
      </c>
      <c r="C56" s="25" t="s">
        <v>151</v>
      </c>
      <c r="D56" t="s">
        <v>82</v>
      </c>
      <c r="F56">
        <v>2.81E-2</v>
      </c>
      <c r="G56" s="107">
        <f>'Stavební rozpočet'!G64</f>
        <v>0</v>
      </c>
      <c r="H56">
        <f>W56*F56+X56*F56</f>
        <v>0</v>
      </c>
      <c r="W56">
        <f>G56*Y56</f>
        <v>0</v>
      </c>
      <c r="X56">
        <f>G56*(1-Y56)</f>
        <v>0</v>
      </c>
      <c r="Y56">
        <v>0</v>
      </c>
    </row>
    <row r="57" spans="1:25">
      <c r="A57" s="18"/>
      <c r="B57" s="19" t="s">
        <v>152</v>
      </c>
      <c r="C57" s="13" t="s">
        <v>153</v>
      </c>
      <c r="D57" s="13"/>
      <c r="E57" s="13"/>
      <c r="F57" s="13"/>
      <c r="G57" s="13"/>
      <c r="H57" s="13">
        <f>SUM(H58:H82)</f>
        <v>0</v>
      </c>
    </row>
    <row r="58" spans="1:25">
      <c r="A58" s="2" t="s">
        <v>154</v>
      </c>
      <c r="B58" s="1" t="s">
        <v>155</v>
      </c>
      <c r="C58" s="25" t="s">
        <v>156</v>
      </c>
      <c r="D58" t="s">
        <v>101</v>
      </c>
      <c r="F58">
        <v>1</v>
      </c>
      <c r="G58" s="107">
        <f>'Stavební rozpočet'!G66</f>
        <v>0</v>
      </c>
      <c r="H58">
        <f>W58*F58+X58*F58</f>
        <v>0</v>
      </c>
      <c r="W58">
        <f>G58*Y58</f>
        <v>0</v>
      </c>
      <c r="X58">
        <f>G58*(1-Y58)</f>
        <v>0</v>
      </c>
      <c r="Y58">
        <v>0.86802803738317758</v>
      </c>
    </row>
    <row r="59" spans="1:25">
      <c r="A59" s="2" t="s">
        <v>158</v>
      </c>
      <c r="B59" s="1" t="s">
        <v>159</v>
      </c>
      <c r="C59" s="25" t="s">
        <v>160</v>
      </c>
      <c r="D59" t="s">
        <v>161</v>
      </c>
      <c r="F59">
        <v>1</v>
      </c>
      <c r="G59" s="107">
        <f>'Stavební rozpočet'!G67</f>
        <v>0</v>
      </c>
      <c r="H59">
        <f>W59*F59+X59*F59</f>
        <v>0</v>
      </c>
      <c r="W59">
        <f>G59*Y59</f>
        <v>0</v>
      </c>
      <c r="X59">
        <f>G59*(1-Y59)</f>
        <v>0</v>
      </c>
      <c r="Y59">
        <v>0.78475862068965518</v>
      </c>
    </row>
    <row r="60" spans="1:25" ht="12.75" customHeight="1">
      <c r="B60" s="15" t="s">
        <v>62</v>
      </c>
      <c r="C60" s="66" t="s">
        <v>162</v>
      </c>
      <c r="D60" s="71"/>
      <c r="E60" s="71"/>
      <c r="F60" s="71"/>
      <c r="G60" s="71"/>
      <c r="H60" s="16"/>
    </row>
    <row r="61" spans="1:25">
      <c r="A61" s="2" t="s">
        <v>163</v>
      </c>
      <c r="B61" s="1" t="s">
        <v>164</v>
      </c>
      <c r="C61" s="25" t="s">
        <v>165</v>
      </c>
      <c r="D61" t="s">
        <v>101</v>
      </c>
      <c r="F61">
        <v>1</v>
      </c>
      <c r="G61" s="107">
        <f>'Stavební rozpočet'!G69</f>
        <v>0</v>
      </c>
      <c r="H61">
        <f>W61*F61+X61*F61</f>
        <v>0</v>
      </c>
      <c r="W61">
        <f>G61*Y61</f>
        <v>0</v>
      </c>
      <c r="X61">
        <f>G61*(1-Y61)</f>
        <v>0</v>
      </c>
      <c r="Y61">
        <v>0</v>
      </c>
    </row>
    <row r="62" spans="1:25">
      <c r="A62" s="2" t="s">
        <v>166</v>
      </c>
      <c r="B62" s="1" t="s">
        <v>167</v>
      </c>
      <c r="C62" s="25" t="s">
        <v>168</v>
      </c>
      <c r="D62" t="s">
        <v>101</v>
      </c>
      <c r="F62">
        <v>1</v>
      </c>
      <c r="G62" s="107">
        <f>'Stavební rozpočet'!G70</f>
        <v>0</v>
      </c>
      <c r="H62">
        <f>W62*F62+X62*F62</f>
        <v>0</v>
      </c>
      <c r="W62">
        <f>G62*Y62</f>
        <v>0</v>
      </c>
      <c r="X62">
        <f>G62*(1-Y62)</f>
        <v>0</v>
      </c>
      <c r="Y62">
        <v>0</v>
      </c>
    </row>
    <row r="63" spans="1:25">
      <c r="A63" s="2" t="s">
        <v>169</v>
      </c>
      <c r="B63" s="1" t="s">
        <v>170</v>
      </c>
      <c r="C63" s="25" t="s">
        <v>171</v>
      </c>
      <c r="D63" t="s">
        <v>101</v>
      </c>
      <c r="F63">
        <v>1</v>
      </c>
      <c r="G63" s="107">
        <f>'Stavební rozpočet'!G71</f>
        <v>0</v>
      </c>
      <c r="H63">
        <f>W63*F63+X63*F63</f>
        <v>0</v>
      </c>
      <c r="W63">
        <f>G63*Y63</f>
        <v>0</v>
      </c>
      <c r="X63">
        <f>G63*(1-Y63)</f>
        <v>0</v>
      </c>
      <c r="Y63">
        <v>1.9678749233249169E-2</v>
      </c>
    </row>
    <row r="64" spans="1:25">
      <c r="A64" s="2" t="s">
        <v>172</v>
      </c>
      <c r="B64" s="1" t="s">
        <v>173</v>
      </c>
      <c r="C64" s="25" t="s">
        <v>174</v>
      </c>
      <c r="D64" t="s">
        <v>101</v>
      </c>
      <c r="F64">
        <v>1</v>
      </c>
      <c r="G64" s="107">
        <f>'Stavební rozpočet'!G72</f>
        <v>0</v>
      </c>
      <c r="H64">
        <f>W64*F64+X64*F64</f>
        <v>0</v>
      </c>
      <c r="W64">
        <f>G64*Y64</f>
        <v>0</v>
      </c>
      <c r="X64">
        <f>G64*(1-Y64)</f>
        <v>0</v>
      </c>
      <c r="Y64">
        <v>0.1783447251742083</v>
      </c>
    </row>
    <row r="65" spans="1:25">
      <c r="A65" s="2" t="s">
        <v>175</v>
      </c>
      <c r="B65" s="1" t="s">
        <v>176</v>
      </c>
      <c r="C65" s="25" t="s">
        <v>177</v>
      </c>
      <c r="D65" t="s">
        <v>101</v>
      </c>
      <c r="F65">
        <v>1</v>
      </c>
      <c r="G65" s="107">
        <f>'Stavební rozpočet'!G73</f>
        <v>0</v>
      </c>
      <c r="H65">
        <f>W65*F65+X65*F65</f>
        <v>0</v>
      </c>
      <c r="W65">
        <f>G65*Y65</f>
        <v>0</v>
      </c>
      <c r="X65">
        <f>G65*(1-Y65)</f>
        <v>0</v>
      </c>
      <c r="Y65">
        <v>1</v>
      </c>
    </row>
    <row r="66" spans="1:25" ht="12.75" customHeight="1">
      <c r="B66" s="15" t="s">
        <v>62</v>
      </c>
      <c r="C66" s="66" t="s">
        <v>178</v>
      </c>
      <c r="D66" s="71"/>
      <c r="E66" s="71"/>
      <c r="F66" s="71"/>
      <c r="G66" s="71"/>
      <c r="H66" s="16"/>
    </row>
    <row r="67" spans="1:25">
      <c r="A67" s="2" t="s">
        <v>179</v>
      </c>
      <c r="B67" s="1" t="s">
        <v>180</v>
      </c>
      <c r="C67" s="25" t="s">
        <v>181</v>
      </c>
      <c r="D67" t="s">
        <v>101</v>
      </c>
      <c r="F67">
        <v>1</v>
      </c>
      <c r="G67" s="107">
        <f>'Stavební rozpočet'!G75</f>
        <v>0</v>
      </c>
      <c r="H67">
        <f>W67*F67+X67*F67</f>
        <v>0</v>
      </c>
      <c r="W67">
        <f>G67*Y67</f>
        <v>0</v>
      </c>
      <c r="X67">
        <f>G67*(1-Y67)</f>
        <v>0</v>
      </c>
      <c r="Y67">
        <v>1</v>
      </c>
    </row>
    <row r="68" spans="1:25" ht="12.75" customHeight="1">
      <c r="B68" s="15" t="s">
        <v>62</v>
      </c>
      <c r="C68" s="66" t="s">
        <v>182</v>
      </c>
      <c r="D68" s="71"/>
      <c r="E68" s="71"/>
      <c r="F68" s="71"/>
      <c r="G68" s="71"/>
      <c r="H68" s="16"/>
    </row>
    <row r="69" spans="1:25">
      <c r="A69" s="2" t="s">
        <v>183</v>
      </c>
      <c r="B69" s="1" t="s">
        <v>184</v>
      </c>
      <c r="C69" s="25" t="s">
        <v>185</v>
      </c>
      <c r="D69" t="s">
        <v>101</v>
      </c>
      <c r="F69">
        <v>2</v>
      </c>
      <c r="G69" s="107">
        <f>'Stavební rozpočet'!G77</f>
        <v>0</v>
      </c>
      <c r="H69">
        <f>W69*F69+X69*F69</f>
        <v>0</v>
      </c>
      <c r="W69">
        <f>G69*Y69</f>
        <v>0</v>
      </c>
      <c r="X69">
        <f>G69*(1-Y69)</f>
        <v>0</v>
      </c>
      <c r="Y69">
        <v>1</v>
      </c>
    </row>
    <row r="70" spans="1:25" ht="12.75" customHeight="1">
      <c r="B70" s="15" t="s">
        <v>62</v>
      </c>
      <c r="C70" s="66" t="s">
        <v>186</v>
      </c>
      <c r="D70" s="71"/>
      <c r="E70" s="71"/>
      <c r="F70" s="71"/>
      <c r="G70" s="71"/>
      <c r="H70" s="16"/>
    </row>
    <row r="71" spans="1:25">
      <c r="A71" s="2" t="s">
        <v>187</v>
      </c>
      <c r="B71" s="1" t="s">
        <v>188</v>
      </c>
      <c r="C71" s="25" t="s">
        <v>189</v>
      </c>
      <c r="D71" t="s">
        <v>101</v>
      </c>
      <c r="F71">
        <v>3</v>
      </c>
      <c r="G71" s="107">
        <f>'Stavební rozpočet'!G79</f>
        <v>0</v>
      </c>
      <c r="H71">
        <f>W71*F71+X71*F71</f>
        <v>0</v>
      </c>
      <c r="W71">
        <f>G71*Y71</f>
        <v>0</v>
      </c>
      <c r="X71">
        <f>G71*(1-Y71)</f>
        <v>0</v>
      </c>
      <c r="Y71">
        <v>1</v>
      </c>
    </row>
    <row r="72" spans="1:25" ht="12.75" customHeight="1">
      <c r="B72" s="15" t="s">
        <v>62</v>
      </c>
      <c r="C72" s="66" t="s">
        <v>190</v>
      </c>
      <c r="D72" s="71"/>
      <c r="E72" s="71"/>
      <c r="F72" s="71"/>
      <c r="G72" s="71"/>
      <c r="H72" s="16"/>
    </row>
    <row r="73" spans="1:25">
      <c r="A73" s="2" t="s">
        <v>191</v>
      </c>
      <c r="B73" s="1" t="s">
        <v>192</v>
      </c>
      <c r="C73" s="25" t="s">
        <v>193</v>
      </c>
      <c r="D73" t="s">
        <v>101</v>
      </c>
      <c r="F73">
        <v>1</v>
      </c>
      <c r="G73" s="107">
        <f>'Stavební rozpočet'!G81</f>
        <v>0</v>
      </c>
      <c r="H73">
        <f>W73*F73+X73*F73</f>
        <v>0</v>
      </c>
      <c r="W73">
        <f>G73*Y73</f>
        <v>0</v>
      </c>
      <c r="X73">
        <f>G73*(1-Y73)</f>
        <v>0</v>
      </c>
      <c r="Y73">
        <v>1</v>
      </c>
    </row>
    <row r="74" spans="1:25" ht="12.75" customHeight="1">
      <c r="B74" s="15" t="s">
        <v>62</v>
      </c>
      <c r="C74" s="66" t="s">
        <v>194</v>
      </c>
      <c r="D74" s="71"/>
      <c r="E74" s="71"/>
      <c r="F74" s="71"/>
      <c r="G74" s="71"/>
      <c r="H74" s="16"/>
    </row>
    <row r="75" spans="1:25">
      <c r="A75" s="2" t="s">
        <v>195</v>
      </c>
      <c r="B75" s="1" t="s">
        <v>196</v>
      </c>
      <c r="C75" s="25" t="s">
        <v>197</v>
      </c>
      <c r="D75" t="s">
        <v>101</v>
      </c>
      <c r="F75">
        <v>1</v>
      </c>
      <c r="G75" s="107">
        <f>'Stavební rozpočet'!G83</f>
        <v>0</v>
      </c>
      <c r="H75">
        <f t="shared" ref="H75:H82" si="0">W75*F75+X75*F75</f>
        <v>0</v>
      </c>
      <c r="W75">
        <f t="shared" ref="W75:W82" si="1">G75*Y75</f>
        <v>0</v>
      </c>
      <c r="X75">
        <f t="shared" ref="X75:X82" si="2">G75*(1-Y75)</f>
        <v>0</v>
      </c>
      <c r="Y75">
        <v>1</v>
      </c>
    </row>
    <row r="76" spans="1:25">
      <c r="A76" s="2" t="s">
        <v>198</v>
      </c>
      <c r="B76" s="1" t="s">
        <v>199</v>
      </c>
      <c r="C76" s="25" t="s">
        <v>200</v>
      </c>
      <c r="D76" t="s">
        <v>161</v>
      </c>
      <c r="F76">
        <v>1</v>
      </c>
      <c r="G76" s="107">
        <f>'Stavební rozpočet'!G84</f>
        <v>0</v>
      </c>
      <c r="H76">
        <f t="shared" si="0"/>
        <v>0</v>
      </c>
      <c r="W76">
        <f t="shared" si="1"/>
        <v>0</v>
      </c>
      <c r="X76">
        <f t="shared" si="2"/>
        <v>0</v>
      </c>
      <c r="Y76">
        <v>0.88471458773784362</v>
      </c>
    </row>
    <row r="77" spans="1:25">
      <c r="A77" s="2" t="s">
        <v>201</v>
      </c>
      <c r="B77" s="1" t="s">
        <v>202</v>
      </c>
      <c r="C77" s="25" t="s">
        <v>203</v>
      </c>
      <c r="D77" t="s">
        <v>161</v>
      </c>
      <c r="F77">
        <v>2</v>
      </c>
      <c r="G77" s="107">
        <f>'Stavební rozpočet'!G85</f>
        <v>0</v>
      </c>
      <c r="H77">
        <f t="shared" si="0"/>
        <v>0</v>
      </c>
      <c r="W77">
        <f t="shared" si="1"/>
        <v>0</v>
      </c>
      <c r="X77">
        <f t="shared" si="2"/>
        <v>0</v>
      </c>
      <c r="Y77">
        <v>0.89831235431235434</v>
      </c>
    </row>
    <row r="78" spans="1:25">
      <c r="A78" s="2" t="s">
        <v>204</v>
      </c>
      <c r="B78" s="1" t="s">
        <v>205</v>
      </c>
      <c r="C78" s="25" t="s">
        <v>206</v>
      </c>
      <c r="D78" t="s">
        <v>82</v>
      </c>
      <c r="F78">
        <v>0.48430000000000001</v>
      </c>
      <c r="G78" s="107">
        <f>'Stavební rozpočet'!G86</f>
        <v>0</v>
      </c>
      <c r="H78">
        <f t="shared" si="0"/>
        <v>0</v>
      </c>
      <c r="W78">
        <f t="shared" si="1"/>
        <v>0</v>
      </c>
      <c r="X78">
        <f t="shared" si="2"/>
        <v>0</v>
      </c>
      <c r="Y78">
        <v>0</v>
      </c>
    </row>
    <row r="79" spans="1:25">
      <c r="A79" s="2" t="s">
        <v>207</v>
      </c>
      <c r="B79" s="1" t="s">
        <v>208</v>
      </c>
      <c r="C79" s="25" t="s">
        <v>209</v>
      </c>
      <c r="D79" t="s">
        <v>161</v>
      </c>
      <c r="F79">
        <v>3</v>
      </c>
      <c r="G79" s="107">
        <f>'Stavební rozpočet'!G87</f>
        <v>0</v>
      </c>
      <c r="H79">
        <f t="shared" si="0"/>
        <v>0</v>
      </c>
      <c r="W79">
        <f t="shared" si="1"/>
        <v>0</v>
      </c>
      <c r="X79">
        <f t="shared" si="2"/>
        <v>0</v>
      </c>
      <c r="Y79">
        <v>0.76627257799671589</v>
      </c>
    </row>
    <row r="80" spans="1:25">
      <c r="A80" s="2" t="s">
        <v>210</v>
      </c>
      <c r="B80" s="1" t="s">
        <v>211</v>
      </c>
      <c r="C80" s="25" t="s">
        <v>212</v>
      </c>
      <c r="D80" t="s">
        <v>101</v>
      </c>
      <c r="F80">
        <v>1</v>
      </c>
      <c r="G80" s="107">
        <f>'Stavební rozpočet'!G88</f>
        <v>0</v>
      </c>
      <c r="H80">
        <f t="shared" si="0"/>
        <v>0</v>
      </c>
      <c r="W80">
        <f t="shared" si="1"/>
        <v>0</v>
      </c>
      <c r="X80">
        <f t="shared" si="2"/>
        <v>0</v>
      </c>
      <c r="Y80">
        <v>0.89444997706602103</v>
      </c>
    </row>
    <row r="81" spans="1:25">
      <c r="A81" s="2" t="s">
        <v>213</v>
      </c>
      <c r="B81" s="1" t="s">
        <v>214</v>
      </c>
      <c r="C81" s="25" t="s">
        <v>215</v>
      </c>
      <c r="D81" t="s">
        <v>161</v>
      </c>
      <c r="F81">
        <v>1</v>
      </c>
      <c r="G81" s="107">
        <f>'Stavební rozpočet'!G89</f>
        <v>0</v>
      </c>
      <c r="H81">
        <f t="shared" si="0"/>
        <v>0</v>
      </c>
      <c r="W81">
        <f t="shared" si="1"/>
        <v>0</v>
      </c>
      <c r="X81">
        <f t="shared" si="2"/>
        <v>0</v>
      </c>
      <c r="Y81">
        <v>0.46077464788732392</v>
      </c>
    </row>
    <row r="82" spans="1:25">
      <c r="A82" s="2" t="s">
        <v>216</v>
      </c>
      <c r="B82" s="1" t="s">
        <v>217</v>
      </c>
      <c r="C82" s="25" t="s">
        <v>218</v>
      </c>
      <c r="D82" t="s">
        <v>101</v>
      </c>
      <c r="F82">
        <v>1</v>
      </c>
      <c r="G82" s="107">
        <f>'Stavební rozpočet'!G90</f>
        <v>0</v>
      </c>
      <c r="H82">
        <f t="shared" si="0"/>
        <v>0</v>
      </c>
      <c r="W82">
        <f t="shared" si="1"/>
        <v>0</v>
      </c>
      <c r="X82">
        <f t="shared" si="2"/>
        <v>0</v>
      </c>
      <c r="Y82">
        <v>1</v>
      </c>
    </row>
    <row r="83" spans="1:25" ht="12.75" customHeight="1">
      <c r="B83" s="15" t="s">
        <v>62</v>
      </c>
      <c r="C83" s="66" t="s">
        <v>219</v>
      </c>
      <c r="D83" s="71"/>
      <c r="E83" s="71"/>
      <c r="F83" s="71"/>
      <c r="G83" s="71"/>
      <c r="H83" s="16"/>
    </row>
    <row r="84" spans="1:25">
      <c r="A84" s="18"/>
      <c r="B84" s="19" t="s">
        <v>220</v>
      </c>
      <c r="C84" s="13" t="s">
        <v>221</v>
      </c>
      <c r="D84" s="13"/>
      <c r="E84" s="13"/>
      <c r="F84" s="13"/>
      <c r="G84" s="13"/>
      <c r="H84" s="13">
        <f>SUM(H85:H89)</f>
        <v>0</v>
      </c>
    </row>
    <row r="85" spans="1:25">
      <c r="A85" s="2" t="s">
        <v>222</v>
      </c>
      <c r="B85" s="1" t="s">
        <v>223</v>
      </c>
      <c r="C85" s="25" t="s">
        <v>224</v>
      </c>
      <c r="D85" t="s">
        <v>101</v>
      </c>
      <c r="F85">
        <v>1</v>
      </c>
      <c r="G85" s="107">
        <f>'Stavební rozpočet'!G93</f>
        <v>0</v>
      </c>
      <c r="H85">
        <f>W85*F85+X85*F85</f>
        <v>0</v>
      </c>
      <c r="W85">
        <f>G85*Y85</f>
        <v>0</v>
      </c>
      <c r="X85">
        <f>G85*(1-Y85)</f>
        <v>0</v>
      </c>
      <c r="Y85">
        <v>0</v>
      </c>
    </row>
    <row r="86" spans="1:25">
      <c r="A86" s="2" t="s">
        <v>227</v>
      </c>
      <c r="B86" s="1" t="s">
        <v>228</v>
      </c>
      <c r="C86" s="25" t="s">
        <v>229</v>
      </c>
      <c r="D86" t="s">
        <v>82</v>
      </c>
      <c r="F86">
        <v>1.9800000000000002E-2</v>
      </c>
      <c r="G86" s="107">
        <f>'Stavební rozpočet'!G94</f>
        <v>0</v>
      </c>
      <c r="H86">
        <f>W86*F86+X86*F86</f>
        <v>0</v>
      </c>
      <c r="W86">
        <f>G86*Y86</f>
        <v>0</v>
      </c>
      <c r="X86">
        <f>G86*(1-Y86)</f>
        <v>0</v>
      </c>
      <c r="Y86">
        <v>0</v>
      </c>
    </row>
    <row r="87" spans="1:25">
      <c r="A87" s="2" t="s">
        <v>230</v>
      </c>
      <c r="B87" s="1" t="s">
        <v>231</v>
      </c>
      <c r="C87" s="25" t="s">
        <v>232</v>
      </c>
      <c r="D87" t="s">
        <v>101</v>
      </c>
      <c r="F87">
        <v>1</v>
      </c>
      <c r="G87" s="107">
        <f>'Stavební rozpočet'!G95</f>
        <v>0</v>
      </c>
      <c r="H87">
        <f>W87*F87+X87*F87</f>
        <v>0</v>
      </c>
      <c r="W87">
        <f>G87*Y87</f>
        <v>0</v>
      </c>
      <c r="X87">
        <f>G87*(1-Y87)</f>
        <v>0</v>
      </c>
      <c r="Y87">
        <v>1</v>
      </c>
    </row>
    <row r="88" spans="1:25" ht="12.75" customHeight="1">
      <c r="B88" s="15" t="s">
        <v>62</v>
      </c>
      <c r="C88" s="66" t="s">
        <v>233</v>
      </c>
      <c r="D88" s="71"/>
      <c r="E88" s="71"/>
      <c r="F88" s="71"/>
      <c r="G88" s="71"/>
      <c r="H88" s="16"/>
    </row>
    <row r="89" spans="1:25">
      <c r="A89" s="2" t="s">
        <v>234</v>
      </c>
      <c r="B89" s="1" t="s">
        <v>235</v>
      </c>
      <c r="C89" s="25" t="s">
        <v>236</v>
      </c>
      <c r="D89" t="s">
        <v>101</v>
      </c>
      <c r="F89">
        <v>1</v>
      </c>
      <c r="G89" s="107">
        <f>'Stavební rozpočet'!G97</f>
        <v>0</v>
      </c>
      <c r="H89">
        <f>W89*F89+X89*F89</f>
        <v>0</v>
      </c>
      <c r="W89">
        <f>G89*Y89</f>
        <v>0</v>
      </c>
      <c r="X89">
        <f>G89*(1-Y89)</f>
        <v>0</v>
      </c>
      <c r="Y89">
        <v>1</v>
      </c>
    </row>
    <row r="90" spans="1:25" ht="12.75" customHeight="1">
      <c r="B90" s="15" t="s">
        <v>62</v>
      </c>
      <c r="C90" s="66" t="s">
        <v>237</v>
      </c>
      <c r="D90" s="71"/>
      <c r="E90" s="71"/>
      <c r="F90" s="71"/>
      <c r="G90" s="71"/>
      <c r="H90" s="16"/>
    </row>
    <row r="91" spans="1:25">
      <c r="A91" s="18"/>
      <c r="B91" s="19" t="s">
        <v>238</v>
      </c>
      <c r="C91" s="13" t="s">
        <v>239</v>
      </c>
      <c r="D91" s="13"/>
      <c r="E91" s="13"/>
      <c r="F91" s="13"/>
      <c r="G91" s="13"/>
      <c r="H91" s="13">
        <f>SUM(H92:H140)</f>
        <v>0</v>
      </c>
    </row>
    <row r="92" spans="1:25">
      <c r="A92" s="2" t="s">
        <v>240</v>
      </c>
      <c r="B92" s="1" t="s">
        <v>241</v>
      </c>
      <c r="C92" s="25" t="s">
        <v>242</v>
      </c>
      <c r="D92" t="s">
        <v>50</v>
      </c>
      <c r="E92" t="s">
        <v>89</v>
      </c>
      <c r="F92">
        <v>3.79</v>
      </c>
      <c r="G92" s="107">
        <f>'Stavební rozpočet'!G100</f>
        <v>0</v>
      </c>
      <c r="H92">
        <f>W92*F92+X92*F92</f>
        <v>0</v>
      </c>
      <c r="W92">
        <f>G92*Y92</f>
        <v>0</v>
      </c>
      <c r="X92">
        <f>G92*(1-Y92)</f>
        <v>0</v>
      </c>
      <c r="Y92">
        <v>0</v>
      </c>
    </row>
    <row r="93" spans="1:25">
      <c r="A93" s="2" t="s">
        <v>245</v>
      </c>
      <c r="B93" s="1" t="s">
        <v>246</v>
      </c>
      <c r="C93" s="25" t="s">
        <v>247</v>
      </c>
      <c r="D93" t="s">
        <v>50</v>
      </c>
      <c r="F93">
        <v>3.79</v>
      </c>
      <c r="G93" s="107">
        <f>'Stavební rozpočet'!G102</f>
        <v>0</v>
      </c>
      <c r="H93">
        <f>W93*F93+X93*F93</f>
        <v>0</v>
      </c>
      <c r="W93">
        <f>G93*Y93</f>
        <v>0</v>
      </c>
      <c r="X93">
        <f>G93*(1-Y93)</f>
        <v>0</v>
      </c>
      <c r="Y93">
        <v>0</v>
      </c>
    </row>
    <row r="94" spans="1:25" ht="12.75" customHeight="1">
      <c r="B94" s="15" t="s">
        <v>62</v>
      </c>
      <c r="C94" s="66" t="s">
        <v>248</v>
      </c>
      <c r="D94" s="71"/>
      <c r="E94" s="71"/>
      <c r="F94" s="71"/>
      <c r="G94" s="71"/>
      <c r="H94" s="16"/>
    </row>
    <row r="95" spans="1:25">
      <c r="A95" s="2" t="s">
        <v>249</v>
      </c>
      <c r="B95" s="1" t="s">
        <v>250</v>
      </c>
      <c r="C95" s="25" t="s">
        <v>251</v>
      </c>
      <c r="D95" t="s">
        <v>252</v>
      </c>
      <c r="E95" t="s">
        <v>253</v>
      </c>
      <c r="F95">
        <v>170.55</v>
      </c>
      <c r="G95" s="107">
        <f>'Stavební rozpočet'!G104</f>
        <v>0</v>
      </c>
      <c r="H95">
        <f>W95*F95+X95*F95</f>
        <v>0</v>
      </c>
      <c r="W95">
        <f>G95*Y95</f>
        <v>0</v>
      </c>
      <c r="X95">
        <f>G95*(1-Y95)</f>
        <v>0</v>
      </c>
      <c r="Y95">
        <v>1</v>
      </c>
    </row>
    <row r="96" spans="1:25">
      <c r="E96" t="s">
        <v>254</v>
      </c>
    </row>
    <row r="97" spans="1:25">
      <c r="E97" t="s">
        <v>255</v>
      </c>
    </row>
    <row r="98" spans="1:25">
      <c r="E98" t="s">
        <v>256</v>
      </c>
    </row>
    <row r="99" spans="1:25" ht="12.75" customHeight="1">
      <c r="B99" s="15" t="s">
        <v>62</v>
      </c>
      <c r="C99" s="66" t="s">
        <v>257</v>
      </c>
      <c r="D99" s="71"/>
      <c r="E99" s="71"/>
      <c r="F99" s="71"/>
      <c r="G99" s="71"/>
      <c r="H99" s="16"/>
    </row>
    <row r="100" spans="1:25">
      <c r="A100" s="2" t="s">
        <v>258</v>
      </c>
      <c r="B100" s="1" t="s">
        <v>259</v>
      </c>
      <c r="C100" s="25" t="s">
        <v>260</v>
      </c>
      <c r="D100" t="s">
        <v>50</v>
      </c>
      <c r="F100">
        <v>3.79</v>
      </c>
      <c r="G100" s="107">
        <f>'Stavební rozpočet'!G110</f>
        <v>0</v>
      </c>
      <c r="H100">
        <f>W100*F100+X100*F100</f>
        <v>0</v>
      </c>
      <c r="W100">
        <f>G100*Y100</f>
        <v>0</v>
      </c>
      <c r="X100">
        <f>G100*(1-Y100)</f>
        <v>0</v>
      </c>
      <c r="Y100">
        <v>0</v>
      </c>
    </row>
    <row r="101" spans="1:25" ht="12.75" customHeight="1">
      <c r="B101" s="15" t="s">
        <v>62</v>
      </c>
      <c r="C101" s="66" t="s">
        <v>261</v>
      </c>
      <c r="D101" s="71"/>
      <c r="E101" s="71"/>
      <c r="F101" s="71"/>
      <c r="G101" s="71"/>
      <c r="H101" s="16"/>
    </row>
    <row r="102" spans="1:25">
      <c r="A102" s="2" t="s">
        <v>262</v>
      </c>
      <c r="B102" s="1" t="s">
        <v>263</v>
      </c>
      <c r="C102" s="25" t="s">
        <v>264</v>
      </c>
      <c r="D102" t="s">
        <v>265</v>
      </c>
      <c r="E102" t="s">
        <v>266</v>
      </c>
      <c r="F102">
        <v>0.94750000000000001</v>
      </c>
      <c r="G102" s="107">
        <f>'Stavební rozpočet'!G112</f>
        <v>0</v>
      </c>
      <c r="H102">
        <f>W102*F102+X102*F102</f>
        <v>0</v>
      </c>
      <c r="W102">
        <f>G102*Y102</f>
        <v>0</v>
      </c>
      <c r="X102">
        <f>G102*(1-Y102)</f>
        <v>0</v>
      </c>
      <c r="Y102">
        <v>1</v>
      </c>
    </row>
    <row r="103" spans="1:25">
      <c r="E103" t="s">
        <v>267</v>
      </c>
    </row>
    <row r="104" spans="1:25">
      <c r="E104" t="s">
        <v>268</v>
      </c>
    </row>
    <row r="105" spans="1:25">
      <c r="E105" t="s">
        <v>269</v>
      </c>
    </row>
    <row r="106" spans="1:25">
      <c r="E106" t="s">
        <v>270</v>
      </c>
    </row>
    <row r="107" spans="1:25">
      <c r="E107" t="s">
        <v>271</v>
      </c>
    </row>
    <row r="108" spans="1:25" ht="12.75" customHeight="1">
      <c r="B108" s="15" t="s">
        <v>62</v>
      </c>
      <c r="C108" s="66" t="s">
        <v>272</v>
      </c>
      <c r="D108" s="71"/>
      <c r="E108" s="71"/>
      <c r="F108" s="71"/>
      <c r="G108" s="71"/>
      <c r="H108" s="16"/>
    </row>
    <row r="109" spans="1:25">
      <c r="A109" s="2" t="s">
        <v>273</v>
      </c>
      <c r="B109" s="1" t="s">
        <v>274</v>
      </c>
      <c r="C109" s="25" t="s">
        <v>275</v>
      </c>
      <c r="D109" t="s">
        <v>50</v>
      </c>
      <c r="F109">
        <v>3.79</v>
      </c>
      <c r="G109" s="107">
        <f>'Stavební rozpočet'!G120</f>
        <v>0</v>
      </c>
      <c r="H109">
        <f>W109*F109+X109*F109</f>
        <v>0</v>
      </c>
      <c r="W109">
        <f>G109*Y109</f>
        <v>0</v>
      </c>
      <c r="X109">
        <f>G109*(1-Y109)</f>
        <v>0</v>
      </c>
      <c r="Y109">
        <v>0</v>
      </c>
    </row>
    <row r="110" spans="1:25" ht="12.75" customHeight="1">
      <c r="B110" s="15" t="s">
        <v>62</v>
      </c>
      <c r="C110" s="66" t="s">
        <v>261</v>
      </c>
      <c r="D110" s="71"/>
      <c r="E110" s="71"/>
      <c r="F110" s="71"/>
      <c r="G110" s="71"/>
      <c r="H110" s="16"/>
    </row>
    <row r="111" spans="1:25">
      <c r="A111" s="2" t="s">
        <v>276</v>
      </c>
      <c r="B111" s="1" t="s">
        <v>277</v>
      </c>
      <c r="C111" s="25" t="s">
        <v>278</v>
      </c>
      <c r="D111" t="s">
        <v>252</v>
      </c>
      <c r="E111" t="s">
        <v>279</v>
      </c>
      <c r="F111">
        <v>6.0640000000000001</v>
      </c>
      <c r="G111" s="107">
        <f>'Stavební rozpočet'!G122</f>
        <v>0</v>
      </c>
      <c r="H111">
        <f>W111*F111+X111*F111</f>
        <v>0</v>
      </c>
      <c r="W111">
        <f>G111*Y111</f>
        <v>0</v>
      </c>
      <c r="X111">
        <f>G111*(1-Y111)</f>
        <v>0</v>
      </c>
      <c r="Y111">
        <v>1</v>
      </c>
    </row>
    <row r="112" spans="1:25">
      <c r="E112" t="s">
        <v>280</v>
      </c>
    </row>
    <row r="113" spans="1:25">
      <c r="E113" t="s">
        <v>281</v>
      </c>
    </row>
    <row r="114" spans="1:25">
      <c r="E114" t="s">
        <v>282</v>
      </c>
    </row>
    <row r="115" spans="1:25">
      <c r="E115" t="s">
        <v>283</v>
      </c>
    </row>
    <row r="116" spans="1:25">
      <c r="E116" t="s">
        <v>284</v>
      </c>
    </row>
    <row r="117" spans="1:25" ht="12.75" customHeight="1">
      <c r="B117" s="15" t="s">
        <v>62</v>
      </c>
      <c r="C117" s="66" t="s">
        <v>285</v>
      </c>
      <c r="D117" s="71"/>
      <c r="E117" s="71"/>
      <c r="F117" s="71"/>
      <c r="G117" s="71"/>
      <c r="H117" s="16"/>
    </row>
    <row r="118" spans="1:25">
      <c r="A118" s="2" t="s">
        <v>286</v>
      </c>
      <c r="B118" s="1" t="s">
        <v>287</v>
      </c>
      <c r="C118" s="25" t="s">
        <v>288</v>
      </c>
      <c r="D118" t="s">
        <v>67</v>
      </c>
      <c r="E118" t="s">
        <v>289</v>
      </c>
      <c r="F118">
        <v>14.97</v>
      </c>
      <c r="G118" s="107">
        <f>'Stavební rozpočet'!G130</f>
        <v>0</v>
      </c>
      <c r="H118">
        <f>W118*F118+X118*F118</f>
        <v>0</v>
      </c>
      <c r="W118">
        <f>G118*Y118</f>
        <v>0</v>
      </c>
      <c r="X118">
        <f>G118*(1-Y118)</f>
        <v>0</v>
      </c>
      <c r="Y118">
        <v>0</v>
      </c>
    </row>
    <row r="119" spans="1:25">
      <c r="E119" t="s">
        <v>290</v>
      </c>
    </row>
    <row r="120" spans="1:25">
      <c r="E120" t="s">
        <v>291</v>
      </c>
    </row>
    <row r="121" spans="1:25">
      <c r="E121" t="s">
        <v>292</v>
      </c>
    </row>
    <row r="122" spans="1:25">
      <c r="E122" t="s">
        <v>293</v>
      </c>
    </row>
    <row r="123" spans="1:25">
      <c r="E123" t="s">
        <v>294</v>
      </c>
    </row>
    <row r="124" spans="1:25">
      <c r="E124" t="s">
        <v>295</v>
      </c>
    </row>
    <row r="125" spans="1:25">
      <c r="E125" t="s">
        <v>296</v>
      </c>
    </row>
    <row r="126" spans="1:25">
      <c r="E126" t="s">
        <v>297</v>
      </c>
    </row>
    <row r="127" spans="1:25">
      <c r="E127" t="s">
        <v>296</v>
      </c>
    </row>
    <row r="128" spans="1:25">
      <c r="E128" t="s">
        <v>298</v>
      </c>
    </row>
    <row r="129" spans="1:25">
      <c r="E129" t="s">
        <v>296</v>
      </c>
    </row>
    <row r="130" spans="1:25" ht="12.75" customHeight="1">
      <c r="B130" s="15" t="s">
        <v>62</v>
      </c>
      <c r="C130" s="66" t="s">
        <v>261</v>
      </c>
      <c r="D130" s="71"/>
      <c r="E130" s="71"/>
      <c r="F130" s="71"/>
      <c r="G130" s="71"/>
      <c r="H130" s="16"/>
    </row>
    <row r="131" spans="1:25">
      <c r="A131" s="2" t="s">
        <v>299</v>
      </c>
      <c r="B131" s="1" t="s">
        <v>300</v>
      </c>
      <c r="C131" s="25" t="s">
        <v>301</v>
      </c>
      <c r="D131" t="s">
        <v>67</v>
      </c>
      <c r="F131">
        <v>15</v>
      </c>
      <c r="G131" s="107">
        <f>'Stavební rozpočet'!G144</f>
        <v>0</v>
      </c>
      <c r="H131">
        <f>W131*F131+X131*F131</f>
        <v>0</v>
      </c>
      <c r="W131">
        <f>G131*Y131</f>
        <v>0</v>
      </c>
      <c r="X131">
        <f>G131*(1-Y131)</f>
        <v>0</v>
      </c>
      <c r="Y131">
        <v>1</v>
      </c>
    </row>
    <row r="132" spans="1:25" ht="12.75" customHeight="1">
      <c r="B132" s="15" t="s">
        <v>62</v>
      </c>
      <c r="C132" s="66" t="s">
        <v>302</v>
      </c>
      <c r="D132" s="71"/>
      <c r="E132" s="71"/>
      <c r="F132" s="71"/>
      <c r="G132" s="71"/>
      <c r="H132" s="16"/>
    </row>
    <row r="133" spans="1:25">
      <c r="A133" s="2" t="s">
        <v>303</v>
      </c>
      <c r="B133" s="1" t="s">
        <v>304</v>
      </c>
      <c r="C133" s="25" t="s">
        <v>305</v>
      </c>
      <c r="D133" t="s">
        <v>50</v>
      </c>
      <c r="F133">
        <v>3.79</v>
      </c>
      <c r="G133" s="107">
        <f>'Stavební rozpočet'!G146</f>
        <v>0</v>
      </c>
      <c r="H133">
        <f>W133*F133+X133*F133</f>
        <v>0</v>
      </c>
      <c r="W133">
        <f>G133*Y133</f>
        <v>0</v>
      </c>
      <c r="X133">
        <f>G133*(1-Y133)</f>
        <v>0</v>
      </c>
      <c r="Y133">
        <v>0.47242647058823528</v>
      </c>
    </row>
    <row r="134" spans="1:25" ht="12.75" customHeight="1">
      <c r="B134" s="15" t="s">
        <v>62</v>
      </c>
      <c r="C134" s="66" t="s">
        <v>306</v>
      </c>
      <c r="D134" s="71"/>
      <c r="E134" s="71"/>
      <c r="F134" s="71"/>
      <c r="G134" s="71"/>
      <c r="H134" s="16"/>
    </row>
    <row r="135" spans="1:25">
      <c r="A135" s="2" t="s">
        <v>307</v>
      </c>
      <c r="B135" s="1" t="s">
        <v>308</v>
      </c>
      <c r="C135" s="25" t="s">
        <v>309</v>
      </c>
      <c r="D135" t="s">
        <v>50</v>
      </c>
      <c r="F135">
        <v>3.79</v>
      </c>
      <c r="G135" s="107">
        <f>'Stavební rozpočet'!G148</f>
        <v>0</v>
      </c>
      <c r="H135">
        <f>W135*F135+X135*F135</f>
        <v>0</v>
      </c>
      <c r="W135">
        <f>G135*Y135</f>
        <v>0</v>
      </c>
      <c r="X135">
        <f>G135*(1-Y135)</f>
        <v>0</v>
      </c>
      <c r="Y135">
        <v>0.56842105263157894</v>
      </c>
    </row>
    <row r="136" spans="1:25" ht="12.75" customHeight="1">
      <c r="B136" s="15" t="s">
        <v>62</v>
      </c>
      <c r="C136" s="66" t="s">
        <v>310</v>
      </c>
      <c r="D136" s="71"/>
      <c r="E136" s="71"/>
      <c r="F136" s="71"/>
      <c r="G136" s="71"/>
      <c r="H136" s="16"/>
    </row>
    <row r="137" spans="1:25">
      <c r="A137" s="2" t="s">
        <v>311</v>
      </c>
      <c r="B137" s="1" t="s">
        <v>312</v>
      </c>
      <c r="C137" s="25" t="s">
        <v>313</v>
      </c>
      <c r="D137" t="s">
        <v>82</v>
      </c>
      <c r="F137">
        <v>0.27039999999999997</v>
      </c>
      <c r="G137" s="107">
        <f>'Stavební rozpočet'!G150</f>
        <v>0</v>
      </c>
      <c r="H137">
        <f>W137*F137+X137*F137</f>
        <v>0</v>
      </c>
      <c r="W137">
        <f>G137*Y137</f>
        <v>0</v>
      </c>
      <c r="X137">
        <f>G137*(1-Y137)</f>
        <v>0</v>
      </c>
      <c r="Y137">
        <v>0</v>
      </c>
    </row>
    <row r="138" spans="1:25">
      <c r="A138" s="2" t="s">
        <v>314</v>
      </c>
      <c r="B138" s="1" t="s">
        <v>315</v>
      </c>
      <c r="C138" s="25" t="s">
        <v>316</v>
      </c>
      <c r="D138" t="s">
        <v>50</v>
      </c>
      <c r="F138">
        <v>3.79</v>
      </c>
      <c r="G138" s="107">
        <f>'Stavební rozpočet'!G151</f>
        <v>0</v>
      </c>
      <c r="H138">
        <f>W138*F138+X138*F138</f>
        <v>0</v>
      </c>
      <c r="W138">
        <f>G138*Y138</f>
        <v>0</v>
      </c>
      <c r="X138">
        <f>G138*(1-Y138)</f>
        <v>0</v>
      </c>
      <c r="Y138">
        <v>0</v>
      </c>
    </row>
    <row r="139" spans="1:25" ht="12.75" customHeight="1">
      <c r="B139" s="15" t="s">
        <v>62</v>
      </c>
      <c r="C139" s="66" t="s">
        <v>317</v>
      </c>
      <c r="D139" s="71"/>
      <c r="E139" s="71"/>
      <c r="F139" s="71"/>
      <c r="G139" s="71"/>
      <c r="H139" s="16"/>
    </row>
    <row r="140" spans="1:25">
      <c r="A140" s="2" t="s">
        <v>318</v>
      </c>
      <c r="B140" s="1" t="s">
        <v>319</v>
      </c>
      <c r="C140" s="25" t="s">
        <v>320</v>
      </c>
      <c r="D140" t="s">
        <v>50</v>
      </c>
      <c r="E140" t="s">
        <v>321</v>
      </c>
      <c r="F140">
        <v>4.548</v>
      </c>
      <c r="G140" s="107">
        <f>'Stavební rozpočet'!G153</f>
        <v>0</v>
      </c>
      <c r="H140">
        <f>W140*F140+X140*F140</f>
        <v>0</v>
      </c>
      <c r="W140">
        <f>G140*Y140</f>
        <v>0</v>
      </c>
      <c r="X140">
        <f>G140*(1-Y140)</f>
        <v>0</v>
      </c>
      <c r="Y140">
        <v>1</v>
      </c>
    </row>
    <row r="141" spans="1:25">
      <c r="E141" t="s">
        <v>322</v>
      </c>
    </row>
    <row r="142" spans="1:25">
      <c r="E142" t="s">
        <v>323</v>
      </c>
    </row>
    <row r="143" spans="1:25">
      <c r="E143" t="s">
        <v>324</v>
      </c>
    </row>
    <row r="144" spans="1:25">
      <c r="E144" t="s">
        <v>325</v>
      </c>
    </row>
    <row r="145" spans="1:25">
      <c r="E145" t="s">
        <v>326</v>
      </c>
    </row>
    <row r="146" spans="1:25" ht="12.75" customHeight="1">
      <c r="B146" s="15" t="s">
        <v>62</v>
      </c>
      <c r="C146" s="66" t="s">
        <v>327</v>
      </c>
      <c r="D146" s="71"/>
      <c r="E146" s="71"/>
      <c r="F146" s="71"/>
      <c r="G146" s="71"/>
      <c r="H146" s="16"/>
    </row>
    <row r="147" spans="1:25">
      <c r="A147" s="18"/>
      <c r="B147" s="19" t="s">
        <v>328</v>
      </c>
      <c r="C147" s="13" t="s">
        <v>329</v>
      </c>
      <c r="D147" s="13"/>
      <c r="E147" s="13"/>
      <c r="F147" s="13"/>
      <c r="G147" s="13"/>
      <c r="H147" s="13">
        <f>SUM(H148:H209)</f>
        <v>0</v>
      </c>
    </row>
    <row r="148" spans="1:25">
      <c r="A148" s="2" t="s">
        <v>330</v>
      </c>
      <c r="B148" s="1" t="s">
        <v>331</v>
      </c>
      <c r="C148" s="25" t="s">
        <v>332</v>
      </c>
      <c r="D148" t="s">
        <v>50</v>
      </c>
      <c r="E148" t="s">
        <v>335</v>
      </c>
      <c r="F148">
        <v>13.94</v>
      </c>
      <c r="G148" s="107">
        <f>'Stavební rozpočet'!G162</f>
        <v>0</v>
      </c>
      <c r="H148">
        <f>W148*F148+X148*F148</f>
        <v>0</v>
      </c>
      <c r="W148">
        <f>G148*Y148</f>
        <v>0</v>
      </c>
      <c r="X148">
        <f>G148*(1-Y148)</f>
        <v>0</v>
      </c>
      <c r="Y148">
        <v>0</v>
      </c>
    </row>
    <row r="149" spans="1:25">
      <c r="E149" t="s">
        <v>336</v>
      </c>
    </row>
    <row r="150" spans="1:25">
      <c r="E150" t="s">
        <v>337</v>
      </c>
    </row>
    <row r="151" spans="1:25">
      <c r="E151" t="s">
        <v>338</v>
      </c>
    </row>
    <row r="152" spans="1:25">
      <c r="E152" t="s">
        <v>339</v>
      </c>
    </row>
    <row r="153" spans="1:25">
      <c r="E153" t="s">
        <v>338</v>
      </c>
    </row>
    <row r="154" spans="1:25">
      <c r="E154" t="s">
        <v>340</v>
      </c>
    </row>
    <row r="155" spans="1:25">
      <c r="E155" t="s">
        <v>341</v>
      </c>
    </row>
    <row r="156" spans="1:25">
      <c r="E156" t="s">
        <v>342</v>
      </c>
    </row>
    <row r="157" spans="1:25">
      <c r="E157" t="s">
        <v>343</v>
      </c>
    </row>
    <row r="158" spans="1:25">
      <c r="E158" t="s">
        <v>344</v>
      </c>
    </row>
    <row r="159" spans="1:25">
      <c r="E159" t="s">
        <v>345</v>
      </c>
    </row>
    <row r="160" spans="1:25" ht="12.75" customHeight="1">
      <c r="B160" s="15" t="s">
        <v>62</v>
      </c>
      <c r="C160" s="66" t="s">
        <v>346</v>
      </c>
      <c r="D160" s="71"/>
      <c r="E160" s="71"/>
      <c r="F160" s="71"/>
      <c r="G160" s="71"/>
      <c r="H160" s="16"/>
    </row>
    <row r="161" spans="1:25">
      <c r="A161" s="2" t="s">
        <v>347</v>
      </c>
      <c r="B161" s="1" t="s">
        <v>348</v>
      </c>
      <c r="C161" s="25" t="s">
        <v>349</v>
      </c>
      <c r="D161" t="s">
        <v>50</v>
      </c>
      <c r="F161">
        <v>13.94</v>
      </c>
      <c r="G161" s="107">
        <f>'Stavební rozpočet'!G176</f>
        <v>0</v>
      </c>
      <c r="H161">
        <f>W161*F161+X161*F161</f>
        <v>0</v>
      </c>
      <c r="W161">
        <f>G161*Y161</f>
        <v>0</v>
      </c>
      <c r="X161">
        <f>G161*(1-Y161)</f>
        <v>0</v>
      </c>
      <c r="Y161">
        <v>0</v>
      </c>
    </row>
    <row r="162" spans="1:25" ht="12.75" customHeight="1">
      <c r="B162" s="15" t="s">
        <v>62</v>
      </c>
      <c r="C162" s="66" t="s">
        <v>350</v>
      </c>
      <c r="D162" s="71"/>
      <c r="E162" s="71"/>
      <c r="F162" s="71"/>
      <c r="G162" s="71"/>
      <c r="H162" s="16"/>
    </row>
    <row r="163" spans="1:25">
      <c r="A163" s="2" t="s">
        <v>351</v>
      </c>
      <c r="B163" s="1" t="s">
        <v>263</v>
      </c>
      <c r="C163" s="25" t="s">
        <v>264</v>
      </c>
      <c r="D163" t="s">
        <v>265</v>
      </c>
      <c r="E163" t="s">
        <v>352</v>
      </c>
      <c r="F163">
        <v>3.4849999999999999</v>
      </c>
      <c r="G163" s="107">
        <f>'Stavební rozpočet'!G178</f>
        <v>0</v>
      </c>
      <c r="H163">
        <f>W163*F163+X163*F163</f>
        <v>0</v>
      </c>
      <c r="W163">
        <f>G163*Y163</f>
        <v>0</v>
      </c>
      <c r="X163">
        <f>G163*(1-Y163)</f>
        <v>0</v>
      </c>
      <c r="Y163">
        <v>1</v>
      </c>
    </row>
    <row r="164" spans="1:25">
      <c r="E164" t="s">
        <v>353</v>
      </c>
    </row>
    <row r="165" spans="1:25">
      <c r="E165" t="s">
        <v>354</v>
      </c>
    </row>
    <row r="166" spans="1:25">
      <c r="E166" t="s">
        <v>355</v>
      </c>
    </row>
    <row r="167" spans="1:25">
      <c r="E167" t="s">
        <v>356</v>
      </c>
    </row>
    <row r="168" spans="1:25">
      <c r="E168" t="s">
        <v>357</v>
      </c>
    </row>
    <row r="169" spans="1:25" ht="12.75" customHeight="1">
      <c r="B169" s="15" t="s">
        <v>62</v>
      </c>
      <c r="C169" s="66" t="s">
        <v>272</v>
      </c>
      <c r="D169" s="71"/>
      <c r="E169" s="71"/>
      <c r="F169" s="71"/>
      <c r="G169" s="71"/>
      <c r="H169" s="16"/>
    </row>
    <row r="170" spans="1:25">
      <c r="A170" s="2" t="s">
        <v>44</v>
      </c>
      <c r="B170" s="1" t="s">
        <v>358</v>
      </c>
      <c r="C170" s="25" t="s">
        <v>359</v>
      </c>
      <c r="D170" t="s">
        <v>50</v>
      </c>
      <c r="F170">
        <v>13.94</v>
      </c>
      <c r="G170" s="107">
        <f>'Stavební rozpočet'!G186</f>
        <v>0</v>
      </c>
      <c r="H170">
        <f>W170*F170+X170*F170</f>
        <v>0</v>
      </c>
      <c r="W170">
        <f>G170*Y170</f>
        <v>0</v>
      </c>
      <c r="X170">
        <f>G170*(1-Y170)</f>
        <v>0</v>
      </c>
      <c r="Y170">
        <v>0</v>
      </c>
    </row>
    <row r="171" spans="1:25" ht="12.75" customHeight="1">
      <c r="B171" s="15" t="s">
        <v>62</v>
      </c>
      <c r="C171" s="66" t="s">
        <v>350</v>
      </c>
      <c r="D171" s="71"/>
      <c r="E171" s="71"/>
      <c r="F171" s="71"/>
      <c r="G171" s="71"/>
      <c r="H171" s="16"/>
    </row>
    <row r="172" spans="1:25">
      <c r="A172" s="2" t="s">
        <v>360</v>
      </c>
      <c r="B172" s="1" t="s">
        <v>277</v>
      </c>
      <c r="C172" s="25" t="s">
        <v>278</v>
      </c>
      <c r="D172" t="s">
        <v>252</v>
      </c>
      <c r="E172" t="s">
        <v>361</v>
      </c>
      <c r="F172">
        <v>23.001000000000001</v>
      </c>
      <c r="G172" s="107">
        <f>'Stavební rozpočet'!G188</f>
        <v>0</v>
      </c>
      <c r="H172">
        <f>W172*F172+X172*F172</f>
        <v>0</v>
      </c>
      <c r="W172">
        <f>G172*Y172</f>
        <v>0</v>
      </c>
      <c r="X172">
        <f>G172*(1-Y172)</f>
        <v>0</v>
      </c>
      <c r="Y172">
        <v>1</v>
      </c>
    </row>
    <row r="173" spans="1:25">
      <c r="E173" t="s">
        <v>362</v>
      </c>
    </row>
    <row r="174" spans="1:25">
      <c r="E174" t="s">
        <v>363</v>
      </c>
    </row>
    <row r="175" spans="1:25">
      <c r="E175" t="s">
        <v>364</v>
      </c>
    </row>
    <row r="176" spans="1:25">
      <c r="E176" t="s">
        <v>365</v>
      </c>
    </row>
    <row r="177" spans="1:25">
      <c r="E177" t="s">
        <v>366</v>
      </c>
    </row>
    <row r="178" spans="1:25" ht="12.75" customHeight="1">
      <c r="B178" s="15" t="s">
        <v>62</v>
      </c>
      <c r="C178" s="66" t="s">
        <v>285</v>
      </c>
      <c r="D178" s="71"/>
      <c r="E178" s="71"/>
      <c r="F178" s="71"/>
      <c r="G178" s="71"/>
      <c r="H178" s="16"/>
    </row>
    <row r="179" spans="1:25">
      <c r="A179" s="2" t="s">
        <v>367</v>
      </c>
      <c r="B179" s="1" t="s">
        <v>368</v>
      </c>
      <c r="C179" s="25" t="s">
        <v>369</v>
      </c>
      <c r="D179" t="s">
        <v>50</v>
      </c>
      <c r="F179">
        <v>13.94</v>
      </c>
      <c r="G179" s="107">
        <f>'Stavební rozpočet'!G196</f>
        <v>0</v>
      </c>
      <c r="H179">
        <f>W179*F179+X179*F179</f>
        <v>0</v>
      </c>
      <c r="W179">
        <f>G179*Y179</f>
        <v>0</v>
      </c>
      <c r="X179">
        <f>G179*(1-Y179)</f>
        <v>0</v>
      </c>
      <c r="Y179">
        <v>0.40208333333333329</v>
      </c>
    </row>
    <row r="180" spans="1:25" ht="12.75" customHeight="1">
      <c r="B180" s="15" t="s">
        <v>62</v>
      </c>
      <c r="C180" s="66" t="s">
        <v>370</v>
      </c>
      <c r="D180" s="71"/>
      <c r="E180" s="71"/>
      <c r="F180" s="71"/>
      <c r="G180" s="71"/>
      <c r="H180" s="16"/>
    </row>
    <row r="181" spans="1:25">
      <c r="A181" s="2" t="s">
        <v>96</v>
      </c>
      <c r="B181" s="1" t="s">
        <v>371</v>
      </c>
      <c r="C181" s="25" t="s">
        <v>372</v>
      </c>
      <c r="D181" t="s">
        <v>101</v>
      </c>
      <c r="F181">
        <v>30</v>
      </c>
      <c r="G181" s="107">
        <f>'Stavební rozpočet'!G198</f>
        <v>0</v>
      </c>
      <c r="H181">
        <f>W181*F181+X181*F181</f>
        <v>0</v>
      </c>
      <c r="W181">
        <f>G181*Y181</f>
        <v>0</v>
      </c>
      <c r="X181">
        <f>G181*(1-Y181)</f>
        <v>0</v>
      </c>
      <c r="Y181">
        <v>2.7118644067796609E-2</v>
      </c>
    </row>
    <row r="182" spans="1:25">
      <c r="A182" s="2" t="s">
        <v>373</v>
      </c>
      <c r="B182" s="1" t="s">
        <v>374</v>
      </c>
      <c r="C182" s="25" t="s">
        <v>375</v>
      </c>
      <c r="D182" t="s">
        <v>101</v>
      </c>
      <c r="F182">
        <v>4</v>
      </c>
      <c r="G182" s="107">
        <f>'Stavební rozpočet'!G199</f>
        <v>0</v>
      </c>
      <c r="H182">
        <f>W182*F182+X182*F182</f>
        <v>0</v>
      </c>
      <c r="W182">
        <f>G182*Y182</f>
        <v>0</v>
      </c>
      <c r="X182">
        <f>G182*(1-Y182)</f>
        <v>0</v>
      </c>
      <c r="Y182">
        <v>6.2462908011869427E-2</v>
      </c>
    </row>
    <row r="183" spans="1:25">
      <c r="A183" s="2" t="s">
        <v>376</v>
      </c>
      <c r="B183" s="1" t="s">
        <v>377</v>
      </c>
      <c r="C183" s="25" t="s">
        <v>378</v>
      </c>
      <c r="D183" t="s">
        <v>101</v>
      </c>
      <c r="F183">
        <v>1</v>
      </c>
      <c r="G183" s="107">
        <f>'Stavební rozpočet'!G200</f>
        <v>0</v>
      </c>
      <c r="H183">
        <f>W183*F183+X183*F183</f>
        <v>0</v>
      </c>
      <c r="W183">
        <f>G183*Y183</f>
        <v>0</v>
      </c>
      <c r="X183">
        <f>G183*(1-Y183)</f>
        <v>0</v>
      </c>
      <c r="Y183">
        <v>0</v>
      </c>
    </row>
    <row r="184" spans="1:25">
      <c r="A184" s="2" t="s">
        <v>379</v>
      </c>
      <c r="B184" s="1" t="s">
        <v>380</v>
      </c>
      <c r="C184" s="25" t="s">
        <v>381</v>
      </c>
      <c r="D184" t="s">
        <v>82</v>
      </c>
      <c r="F184">
        <v>0.63139999999999996</v>
      </c>
      <c r="G184" s="107">
        <f>'Stavební rozpočet'!G201</f>
        <v>0</v>
      </c>
      <c r="H184">
        <f>W184*F184+X184*F184</f>
        <v>0</v>
      </c>
      <c r="W184">
        <f>G184*Y184</f>
        <v>0</v>
      </c>
      <c r="X184">
        <f>G184*(1-Y184)</f>
        <v>0</v>
      </c>
      <c r="Y184">
        <v>0</v>
      </c>
    </row>
    <row r="185" spans="1:25">
      <c r="A185" s="2" t="s">
        <v>382</v>
      </c>
      <c r="B185" s="1" t="s">
        <v>383</v>
      </c>
      <c r="C185" s="25" t="s">
        <v>384</v>
      </c>
      <c r="D185" t="s">
        <v>50</v>
      </c>
      <c r="E185" t="s">
        <v>385</v>
      </c>
      <c r="F185">
        <v>11.849</v>
      </c>
      <c r="G185" s="107">
        <f>'Stavební rozpočet'!G202</f>
        <v>0</v>
      </c>
      <c r="H185">
        <f>W185*F185+X185*F185</f>
        <v>0</v>
      </c>
      <c r="W185">
        <f>G185*Y185</f>
        <v>0</v>
      </c>
      <c r="X185">
        <f>G185*(1-Y185)</f>
        <v>0</v>
      </c>
      <c r="Y185">
        <v>0.21135593220338991</v>
      </c>
    </row>
    <row r="186" spans="1:25">
      <c r="E186" t="s">
        <v>386</v>
      </c>
    </row>
    <row r="187" spans="1:25">
      <c r="E187" t="s">
        <v>387</v>
      </c>
    </row>
    <row r="188" spans="1:25">
      <c r="E188" t="s">
        <v>388</v>
      </c>
    </row>
    <row r="189" spans="1:25">
      <c r="E189" t="s">
        <v>389</v>
      </c>
    </row>
    <row r="190" spans="1:25">
      <c r="E190" t="s">
        <v>390</v>
      </c>
    </row>
    <row r="191" spans="1:25" ht="12.75" customHeight="1">
      <c r="B191" s="15" t="s">
        <v>62</v>
      </c>
      <c r="C191" s="66" t="s">
        <v>391</v>
      </c>
      <c r="D191" s="71"/>
      <c r="E191" s="71"/>
      <c r="F191" s="71"/>
      <c r="G191" s="71"/>
      <c r="H191" s="16"/>
    </row>
    <row r="192" spans="1:25">
      <c r="A192" s="2" t="s">
        <v>392</v>
      </c>
      <c r="B192" s="1" t="s">
        <v>393</v>
      </c>
      <c r="C192" s="25" t="s">
        <v>394</v>
      </c>
      <c r="D192" t="s">
        <v>50</v>
      </c>
      <c r="E192" t="s">
        <v>395</v>
      </c>
      <c r="F192">
        <v>13.62635</v>
      </c>
      <c r="G192" s="107">
        <f>'Stavební rozpočet'!G210</f>
        <v>0</v>
      </c>
      <c r="H192">
        <f>W192*F192+X192*F192</f>
        <v>0</v>
      </c>
      <c r="W192">
        <f>G192*Y192</f>
        <v>0</v>
      </c>
      <c r="X192">
        <f>G192*(1-Y192)</f>
        <v>0</v>
      </c>
      <c r="Y192">
        <v>1</v>
      </c>
    </row>
    <row r="193" spans="1:25">
      <c r="E193" t="s">
        <v>396</v>
      </c>
    </row>
    <row r="194" spans="1:25">
      <c r="E194" t="s">
        <v>397</v>
      </c>
    </row>
    <row r="195" spans="1:25">
      <c r="E195" t="s">
        <v>398</v>
      </c>
    </row>
    <row r="196" spans="1:25">
      <c r="E196" t="s">
        <v>399</v>
      </c>
    </row>
    <row r="197" spans="1:25">
      <c r="E197" t="s">
        <v>400</v>
      </c>
    </row>
    <row r="198" spans="1:25">
      <c r="A198" s="2" t="s">
        <v>401</v>
      </c>
      <c r="B198" s="1" t="s">
        <v>402</v>
      </c>
      <c r="C198" s="25" t="s">
        <v>403</v>
      </c>
      <c r="D198" t="s">
        <v>50</v>
      </c>
      <c r="E198" t="s">
        <v>404</v>
      </c>
      <c r="F198">
        <v>2.0910000000000002</v>
      </c>
      <c r="G198" s="107">
        <f>'Stavební rozpočet'!G217</f>
        <v>0</v>
      </c>
      <c r="H198">
        <f>W198*F198+X198*F198</f>
        <v>0</v>
      </c>
      <c r="W198">
        <f>G198*Y198</f>
        <v>0</v>
      </c>
      <c r="X198">
        <f>G198*(1-Y198)</f>
        <v>0</v>
      </c>
      <c r="Y198">
        <v>8.8052952575901192E-2</v>
      </c>
    </row>
    <row r="199" spans="1:25">
      <c r="E199" t="s">
        <v>405</v>
      </c>
    </row>
    <row r="200" spans="1:25">
      <c r="E200" t="s">
        <v>406</v>
      </c>
    </row>
    <row r="201" spans="1:25">
      <c r="E201" t="s">
        <v>407</v>
      </c>
    </row>
    <row r="202" spans="1:25">
      <c r="E202" t="s">
        <v>408</v>
      </c>
    </row>
    <row r="203" spans="1:25">
      <c r="E203" t="s">
        <v>409</v>
      </c>
    </row>
    <row r="204" spans="1:25">
      <c r="E204" t="s">
        <v>410</v>
      </c>
    </row>
    <row r="205" spans="1:25">
      <c r="E205" t="s">
        <v>411</v>
      </c>
    </row>
    <row r="206" spans="1:25">
      <c r="E206" t="s">
        <v>412</v>
      </c>
    </row>
    <row r="207" spans="1:25">
      <c r="E207" t="s">
        <v>413</v>
      </c>
    </row>
    <row r="208" spans="1:25">
      <c r="E208" t="s">
        <v>414</v>
      </c>
    </row>
    <row r="209" spans="1:25">
      <c r="A209" s="2" t="s">
        <v>415</v>
      </c>
      <c r="B209" s="1" t="s">
        <v>416</v>
      </c>
      <c r="C209" s="25" t="s">
        <v>417</v>
      </c>
      <c r="D209" t="s">
        <v>50</v>
      </c>
      <c r="E209" t="s">
        <v>419</v>
      </c>
      <c r="F209">
        <v>2.5091999999999999</v>
      </c>
      <c r="G209" s="107">
        <f>'Stavební rozpočet'!G229</f>
        <v>0</v>
      </c>
      <c r="H209">
        <f>W209*F209+X209*F209</f>
        <v>0</v>
      </c>
      <c r="W209">
        <f>G209*Y209</f>
        <v>0</v>
      </c>
      <c r="X209">
        <f>G209*(1-Y209)</f>
        <v>0</v>
      </c>
      <c r="Y209">
        <v>1</v>
      </c>
    </row>
    <row r="210" spans="1:25">
      <c r="E210" t="s">
        <v>420</v>
      </c>
    </row>
    <row r="211" spans="1:25">
      <c r="E211" t="s">
        <v>421</v>
      </c>
    </row>
    <row r="212" spans="1:25">
      <c r="E212" t="s">
        <v>422</v>
      </c>
    </row>
    <row r="213" spans="1:25">
      <c r="E213" t="s">
        <v>423</v>
      </c>
    </row>
    <row r="214" spans="1:25">
      <c r="E214" t="s">
        <v>424</v>
      </c>
    </row>
    <row r="215" spans="1:25" ht="12.75" customHeight="1">
      <c r="B215" s="15" t="s">
        <v>62</v>
      </c>
      <c r="C215" s="66" t="s">
        <v>425</v>
      </c>
      <c r="D215" s="71"/>
      <c r="E215" s="71"/>
      <c r="F215" s="71"/>
      <c r="G215" s="71"/>
      <c r="H215" s="16"/>
    </row>
    <row r="216" spans="1:25">
      <c r="A216" s="18"/>
      <c r="B216" s="19" t="s">
        <v>426</v>
      </c>
      <c r="C216" s="13" t="s">
        <v>427</v>
      </c>
      <c r="D216" s="13"/>
      <c r="E216" s="13"/>
      <c r="F216" s="13"/>
      <c r="G216" s="13"/>
      <c r="H216" s="13">
        <f>SUM(H217:H244)</f>
        <v>0</v>
      </c>
    </row>
    <row r="217" spans="1:25">
      <c r="A217" s="2" t="s">
        <v>428</v>
      </c>
      <c r="B217" s="1" t="s">
        <v>429</v>
      </c>
      <c r="C217" s="25" t="s">
        <v>430</v>
      </c>
      <c r="D217" t="s">
        <v>50</v>
      </c>
      <c r="E217" t="s">
        <v>432</v>
      </c>
      <c r="F217">
        <v>28.032</v>
      </c>
      <c r="G217" s="107">
        <f>'Stavební rozpočet'!G238</f>
        <v>0</v>
      </c>
      <c r="H217">
        <f>W217*F217+X217*F217</f>
        <v>0</v>
      </c>
      <c r="W217">
        <f>G217*Y217</f>
        <v>0</v>
      </c>
      <c r="X217">
        <f>G217*(1-Y217)</f>
        <v>0</v>
      </c>
      <c r="Y217">
        <v>0</v>
      </c>
    </row>
    <row r="218" spans="1:25">
      <c r="E218" t="s">
        <v>433</v>
      </c>
    </row>
    <row r="219" spans="1:25">
      <c r="E219" t="s">
        <v>434</v>
      </c>
    </row>
    <row r="220" spans="1:25">
      <c r="E220" t="s">
        <v>435</v>
      </c>
    </row>
    <row r="221" spans="1:25">
      <c r="E221" t="s">
        <v>436</v>
      </c>
    </row>
    <row r="222" spans="1:25">
      <c r="E222" t="s">
        <v>437</v>
      </c>
    </row>
    <row r="223" spans="1:25">
      <c r="E223" t="s">
        <v>438</v>
      </c>
    </row>
    <row r="224" spans="1:25">
      <c r="E224" t="s">
        <v>439</v>
      </c>
    </row>
    <row r="225" spans="1:25">
      <c r="E225" t="s">
        <v>440</v>
      </c>
    </row>
    <row r="226" spans="1:25">
      <c r="E226" t="s">
        <v>441</v>
      </c>
    </row>
    <row r="227" spans="1:25">
      <c r="E227" t="s">
        <v>442</v>
      </c>
    </row>
    <row r="228" spans="1:25">
      <c r="E228" t="s">
        <v>443</v>
      </c>
    </row>
    <row r="229" spans="1:25">
      <c r="E229" t="s">
        <v>444</v>
      </c>
    </row>
    <row r="230" spans="1:25">
      <c r="E230" t="s">
        <v>445</v>
      </c>
    </row>
    <row r="231" spans="1:25">
      <c r="E231" t="s">
        <v>446</v>
      </c>
    </row>
    <row r="232" spans="1:25">
      <c r="E232" t="s">
        <v>447</v>
      </c>
    </row>
    <row r="233" spans="1:25">
      <c r="E233" t="s">
        <v>448</v>
      </c>
    </row>
    <row r="234" spans="1:25">
      <c r="E234" t="s">
        <v>449</v>
      </c>
    </row>
    <row r="235" spans="1:25" ht="12.75" customHeight="1">
      <c r="B235" s="15" t="s">
        <v>62</v>
      </c>
      <c r="C235" s="66" t="s">
        <v>450</v>
      </c>
      <c r="D235" s="71"/>
      <c r="E235" s="71"/>
      <c r="F235" s="71"/>
      <c r="G235" s="71"/>
      <c r="H235" s="16"/>
    </row>
    <row r="236" spans="1:25">
      <c r="A236" s="2" t="s">
        <v>451</v>
      </c>
      <c r="B236" s="1" t="s">
        <v>452</v>
      </c>
      <c r="C236" s="25" t="s">
        <v>453</v>
      </c>
      <c r="D236" t="s">
        <v>50</v>
      </c>
      <c r="F236">
        <v>28.032</v>
      </c>
      <c r="G236" s="107">
        <f>'Stavební rozpočet'!G258</f>
        <v>0</v>
      </c>
      <c r="H236">
        <f>W236*F236+X236*F236</f>
        <v>0</v>
      </c>
      <c r="W236">
        <f>G236*Y236</f>
        <v>0</v>
      </c>
      <c r="X236">
        <f>G236*(1-Y236)</f>
        <v>0</v>
      </c>
      <c r="Y236">
        <v>0</v>
      </c>
    </row>
    <row r="237" spans="1:25" ht="12.75" customHeight="1">
      <c r="B237" s="15" t="s">
        <v>62</v>
      </c>
      <c r="C237" s="66" t="s">
        <v>454</v>
      </c>
      <c r="D237" s="71"/>
      <c r="E237" s="71"/>
      <c r="F237" s="71"/>
      <c r="G237" s="71"/>
      <c r="H237" s="16"/>
    </row>
    <row r="238" spans="1:25">
      <c r="A238" s="2" t="s">
        <v>455</v>
      </c>
      <c r="B238" s="1" t="s">
        <v>456</v>
      </c>
      <c r="C238" s="25" t="s">
        <v>457</v>
      </c>
      <c r="D238" t="s">
        <v>50</v>
      </c>
      <c r="E238" t="s">
        <v>89</v>
      </c>
      <c r="F238">
        <v>10.050000000000001</v>
      </c>
      <c r="G238" s="107">
        <f>'Stavební rozpočet'!G260</f>
        <v>0</v>
      </c>
      <c r="H238">
        <f>W238*F238+X238*F238</f>
        <v>0</v>
      </c>
      <c r="W238">
        <f>G238*Y238</f>
        <v>0</v>
      </c>
      <c r="X238">
        <f>G238*(1-Y238)</f>
        <v>0</v>
      </c>
      <c r="Y238">
        <v>0.624</v>
      </c>
    </row>
    <row r="239" spans="1:25">
      <c r="E239" t="s">
        <v>458</v>
      </c>
    </row>
    <row r="240" spans="1:25">
      <c r="E240" t="s">
        <v>459</v>
      </c>
    </row>
    <row r="241" spans="1:25">
      <c r="E241" t="s">
        <v>460</v>
      </c>
    </row>
    <row r="242" spans="1:25">
      <c r="A242" s="2" t="s">
        <v>461</v>
      </c>
      <c r="B242" s="1" t="s">
        <v>462</v>
      </c>
      <c r="C242" s="25" t="s">
        <v>463</v>
      </c>
      <c r="D242" t="s">
        <v>50</v>
      </c>
      <c r="F242">
        <v>28.032</v>
      </c>
      <c r="G242" s="107">
        <f>'Stavební rozpočet'!G265</f>
        <v>0</v>
      </c>
      <c r="H242">
        <f>W242*F242+X242*F242</f>
        <v>0</v>
      </c>
      <c r="W242">
        <f>G242*Y242</f>
        <v>0</v>
      </c>
      <c r="X242">
        <f>G242*(1-Y242)</f>
        <v>0</v>
      </c>
      <c r="Y242">
        <v>0.62193475815523047</v>
      </c>
    </row>
    <row r="243" spans="1:25" ht="12.75" customHeight="1">
      <c r="B243" s="15" t="s">
        <v>62</v>
      </c>
      <c r="C243" s="66" t="s">
        <v>464</v>
      </c>
      <c r="D243" s="71"/>
      <c r="E243" s="71"/>
      <c r="F243" s="71"/>
      <c r="G243" s="71"/>
      <c r="H243" s="16"/>
    </row>
    <row r="244" spans="1:25">
      <c r="A244" s="2" t="s">
        <v>465</v>
      </c>
      <c r="B244" s="1" t="s">
        <v>466</v>
      </c>
      <c r="C244" s="25" t="s">
        <v>467</v>
      </c>
      <c r="D244" t="s">
        <v>50</v>
      </c>
      <c r="F244">
        <v>28.032</v>
      </c>
      <c r="G244" s="107">
        <f>'Stavební rozpočet'!G267</f>
        <v>0</v>
      </c>
      <c r="H244">
        <f>W244*F244+X244*F244</f>
        <v>0</v>
      </c>
      <c r="W244">
        <f>G244*Y244</f>
        <v>0</v>
      </c>
      <c r="X244">
        <f>G244*(1-Y244)</f>
        <v>0</v>
      </c>
      <c r="Y244">
        <v>0.18165291567612921</v>
      </c>
    </row>
    <row r="245" spans="1:25" ht="12.75" customHeight="1">
      <c r="B245" s="15" t="s">
        <v>62</v>
      </c>
      <c r="C245" s="66" t="s">
        <v>468</v>
      </c>
      <c r="D245" s="71"/>
      <c r="E245" s="71"/>
      <c r="F245" s="71"/>
      <c r="G245" s="71"/>
      <c r="H245" s="16"/>
    </row>
    <row r="246" spans="1:25">
      <c r="A246" s="18"/>
      <c r="B246" s="19" t="s">
        <v>469</v>
      </c>
      <c r="C246" s="13" t="s">
        <v>470</v>
      </c>
      <c r="D246" s="13"/>
      <c r="E246" s="13"/>
      <c r="F246" s="13"/>
      <c r="G246" s="13"/>
      <c r="H246" s="13">
        <f>SUM(H247:H262)</f>
        <v>0</v>
      </c>
    </row>
    <row r="247" spans="1:25">
      <c r="A247" s="2" t="s">
        <v>471</v>
      </c>
      <c r="B247" s="1" t="s">
        <v>472</v>
      </c>
      <c r="C247" s="25" t="s">
        <v>473</v>
      </c>
      <c r="D247" t="s">
        <v>474</v>
      </c>
      <c r="E247" t="s">
        <v>477</v>
      </c>
      <c r="F247">
        <v>0.26529999999999998</v>
      </c>
      <c r="G247" s="107">
        <f>'Stavební rozpočet'!G270</f>
        <v>0</v>
      </c>
      <c r="H247">
        <f>W247*F247+X247*F247</f>
        <v>0</v>
      </c>
      <c r="W247">
        <f>G247*Y247</f>
        <v>0</v>
      </c>
      <c r="X247">
        <f>G247*(1-Y247)</f>
        <v>0</v>
      </c>
      <c r="Y247">
        <v>0</v>
      </c>
    </row>
    <row r="248" spans="1:25">
      <c r="E248" t="s">
        <v>478</v>
      </c>
    </row>
    <row r="249" spans="1:25">
      <c r="E249" t="s">
        <v>479</v>
      </c>
    </row>
    <row r="250" spans="1:25">
      <c r="E250" t="s">
        <v>480</v>
      </c>
    </row>
    <row r="251" spans="1:25" ht="12.75" customHeight="1">
      <c r="B251" s="15" t="s">
        <v>62</v>
      </c>
      <c r="C251" s="66" t="s">
        <v>481</v>
      </c>
      <c r="D251" s="71"/>
      <c r="E251" s="71"/>
      <c r="F251" s="71"/>
      <c r="G251" s="71"/>
      <c r="H251" s="16"/>
    </row>
    <row r="252" spans="1:25">
      <c r="A252" s="2" t="s">
        <v>482</v>
      </c>
      <c r="B252" s="1" t="s">
        <v>483</v>
      </c>
      <c r="C252" s="25" t="s">
        <v>484</v>
      </c>
      <c r="D252" t="s">
        <v>474</v>
      </c>
      <c r="F252">
        <v>0.26529999999999998</v>
      </c>
      <c r="G252" s="107">
        <f>'Stavební rozpočet'!G276</f>
        <v>0</v>
      </c>
      <c r="H252">
        <f>W252*F252+X252*F252</f>
        <v>0</v>
      </c>
      <c r="W252">
        <f>G252*Y252</f>
        <v>0</v>
      </c>
      <c r="X252">
        <f>G252*(1-Y252)</f>
        <v>0</v>
      </c>
      <c r="Y252">
        <v>0</v>
      </c>
    </row>
    <row r="253" spans="1:25" ht="12.75" customHeight="1">
      <c r="B253" s="15" t="s">
        <v>62</v>
      </c>
      <c r="C253" s="66" t="s">
        <v>485</v>
      </c>
      <c r="D253" s="71"/>
      <c r="E253" s="71"/>
      <c r="F253" s="71"/>
      <c r="G253" s="71"/>
      <c r="H253" s="16"/>
    </row>
    <row r="254" spans="1:25">
      <c r="A254" s="2" t="s">
        <v>486</v>
      </c>
      <c r="B254" s="1" t="s">
        <v>487</v>
      </c>
      <c r="C254" s="25" t="s">
        <v>488</v>
      </c>
      <c r="D254" t="s">
        <v>50</v>
      </c>
      <c r="F254">
        <v>3.79</v>
      </c>
      <c r="G254" s="107">
        <f>'Stavební rozpočet'!G278</f>
        <v>0</v>
      </c>
      <c r="H254">
        <f>W254*F254+X254*F254</f>
        <v>0</v>
      </c>
      <c r="W254">
        <f>G254*Y254</f>
        <v>0</v>
      </c>
      <c r="X254">
        <f>G254*(1-Y254)</f>
        <v>0</v>
      </c>
      <c r="Y254">
        <v>0</v>
      </c>
    </row>
    <row r="255" spans="1:25" ht="12.75" customHeight="1">
      <c r="B255" s="15" t="s">
        <v>62</v>
      </c>
      <c r="C255" s="66" t="s">
        <v>489</v>
      </c>
      <c r="D255" s="71"/>
      <c r="E255" s="71"/>
      <c r="F255" s="71"/>
      <c r="G255" s="71"/>
      <c r="H255" s="16"/>
    </row>
    <row r="256" spans="1:25">
      <c r="A256" s="2" t="s">
        <v>490</v>
      </c>
      <c r="B256" s="1" t="s">
        <v>491</v>
      </c>
      <c r="C256" s="25" t="s">
        <v>492</v>
      </c>
      <c r="D256" t="s">
        <v>50</v>
      </c>
      <c r="F256">
        <v>3.79</v>
      </c>
      <c r="G256" s="107">
        <f>'Stavební rozpočet'!G280</f>
        <v>0</v>
      </c>
      <c r="H256">
        <f>W256*F256+X256*F256</f>
        <v>0</v>
      </c>
      <c r="W256">
        <f>G256*Y256</f>
        <v>0</v>
      </c>
      <c r="X256">
        <f>G256*(1-Y256)</f>
        <v>0</v>
      </c>
      <c r="Y256">
        <v>0</v>
      </c>
    </row>
    <row r="257" spans="1:25" ht="12.75" customHeight="1">
      <c r="B257" s="15" t="s">
        <v>62</v>
      </c>
      <c r="C257" s="66" t="s">
        <v>493</v>
      </c>
      <c r="D257" s="71"/>
      <c r="E257" s="71"/>
      <c r="F257" s="71"/>
      <c r="G257" s="71"/>
      <c r="H257" s="16"/>
    </row>
    <row r="258" spans="1:25">
      <c r="A258" s="2" t="s">
        <v>494</v>
      </c>
      <c r="B258" s="1" t="s">
        <v>495</v>
      </c>
      <c r="C258" s="25" t="s">
        <v>496</v>
      </c>
      <c r="D258" t="s">
        <v>50</v>
      </c>
      <c r="E258" t="s">
        <v>497</v>
      </c>
      <c r="F258">
        <v>1.845</v>
      </c>
      <c r="G258" s="107">
        <f>'Stavební rozpočet'!G282</f>
        <v>0</v>
      </c>
      <c r="H258">
        <f>W258*F258+X258*F258</f>
        <v>0</v>
      </c>
      <c r="W258">
        <f>G258*Y258</f>
        <v>0</v>
      </c>
      <c r="X258">
        <f>G258*(1-Y258)</f>
        <v>0</v>
      </c>
      <c r="Y258">
        <v>7.3406517862897161E-2</v>
      </c>
    </row>
    <row r="259" spans="1:25">
      <c r="E259" t="s">
        <v>497</v>
      </c>
    </row>
    <row r="260" spans="1:25">
      <c r="E260" t="s">
        <v>498</v>
      </c>
    </row>
    <row r="261" spans="1:25" ht="12.75" customHeight="1">
      <c r="B261" s="15" t="s">
        <v>62</v>
      </c>
      <c r="C261" s="66" t="s">
        <v>499</v>
      </c>
      <c r="D261" s="71"/>
      <c r="E261" s="71"/>
      <c r="F261" s="71"/>
      <c r="G261" s="71"/>
      <c r="H261" s="16"/>
    </row>
    <row r="262" spans="1:25">
      <c r="A262" s="2" t="s">
        <v>500</v>
      </c>
      <c r="B262" s="1" t="s">
        <v>501</v>
      </c>
      <c r="C262" s="25" t="s">
        <v>502</v>
      </c>
      <c r="D262" t="s">
        <v>101</v>
      </c>
      <c r="F262">
        <v>1</v>
      </c>
      <c r="G262" s="107">
        <f>'Stavební rozpočet'!G287</f>
        <v>0</v>
      </c>
      <c r="H262">
        <f>W262*F262+X262*F262</f>
        <v>0</v>
      </c>
      <c r="W262">
        <f>G262*Y262</f>
        <v>0</v>
      </c>
      <c r="X262">
        <f>G262*(1-Y262)</f>
        <v>0</v>
      </c>
      <c r="Y262">
        <v>0</v>
      </c>
    </row>
    <row r="263" spans="1:25" ht="12.75" customHeight="1">
      <c r="B263" s="15" t="s">
        <v>62</v>
      </c>
      <c r="C263" s="66" t="s">
        <v>503</v>
      </c>
      <c r="D263" s="71"/>
      <c r="E263" s="71"/>
      <c r="F263" s="71"/>
      <c r="G263" s="71"/>
      <c r="H263" s="16"/>
    </row>
    <row r="264" spans="1:25">
      <c r="A264" s="18"/>
      <c r="B264" s="19" t="s">
        <v>504</v>
      </c>
      <c r="C264" s="13" t="s">
        <v>505</v>
      </c>
      <c r="D264" s="13"/>
      <c r="E264" s="13"/>
      <c r="F264" s="13"/>
      <c r="G264" s="13"/>
      <c r="H264" s="13">
        <f>SUM(H265:H265)</f>
        <v>0</v>
      </c>
    </row>
    <row r="265" spans="1:25">
      <c r="A265" s="2" t="s">
        <v>506</v>
      </c>
      <c r="B265" s="1" t="s">
        <v>507</v>
      </c>
      <c r="C265" s="25" t="s">
        <v>508</v>
      </c>
      <c r="D265" t="s">
        <v>82</v>
      </c>
      <c r="E265" t="s">
        <v>510</v>
      </c>
      <c r="F265">
        <v>0.62450000000000006</v>
      </c>
      <c r="G265" s="107">
        <v>0</v>
      </c>
      <c r="H265">
        <f>W265*F265+X265*F265</f>
        <v>0</v>
      </c>
      <c r="W265">
        <f>G265*Y265</f>
        <v>0</v>
      </c>
      <c r="X265">
        <f>G265*(1-Y265)</f>
        <v>0</v>
      </c>
      <c r="Y265">
        <v>0</v>
      </c>
    </row>
    <row r="266" spans="1:25">
      <c r="E266" t="s">
        <v>511</v>
      </c>
    </row>
    <row r="267" spans="1:25">
      <c r="E267" t="s">
        <v>512</v>
      </c>
    </row>
    <row r="268" spans="1:25">
      <c r="E268" t="s">
        <v>513</v>
      </c>
    </row>
    <row r="269" spans="1:25">
      <c r="E269" t="s">
        <v>514</v>
      </c>
    </row>
    <row r="270" spans="1:25">
      <c r="E270" t="s">
        <v>515</v>
      </c>
    </row>
    <row r="271" spans="1:25">
      <c r="A271" s="18"/>
      <c r="B271" s="19" t="s">
        <v>516</v>
      </c>
      <c r="C271" s="13" t="s">
        <v>517</v>
      </c>
      <c r="D271" s="13"/>
      <c r="E271" s="13"/>
      <c r="F271" s="13"/>
      <c r="G271" s="13"/>
      <c r="H271" s="13">
        <f>SUM(H272:H295)</f>
        <v>0</v>
      </c>
    </row>
    <row r="272" spans="1:25">
      <c r="A272" s="2" t="s">
        <v>519</v>
      </c>
      <c r="B272" s="1" t="s">
        <v>520</v>
      </c>
      <c r="C272" s="25" t="s">
        <v>521</v>
      </c>
      <c r="D272" t="s">
        <v>101</v>
      </c>
      <c r="F272">
        <v>2</v>
      </c>
      <c r="G272" s="107">
        <f>'Stavební rozpočet'!G298</f>
        <v>0</v>
      </c>
      <c r="H272">
        <f>W272*F272+X272*F272</f>
        <v>0</v>
      </c>
      <c r="W272">
        <f>G272*Y272</f>
        <v>0</v>
      </c>
      <c r="X272">
        <f>G272*(1-Y272)</f>
        <v>0</v>
      </c>
      <c r="Y272">
        <v>0</v>
      </c>
    </row>
    <row r="273" spans="1:25">
      <c r="A273" s="2" t="s">
        <v>523</v>
      </c>
      <c r="B273" s="1" t="s">
        <v>524</v>
      </c>
      <c r="C273" s="25" t="s">
        <v>525</v>
      </c>
      <c r="D273" t="s">
        <v>101</v>
      </c>
      <c r="F273">
        <v>2</v>
      </c>
      <c r="G273" s="107">
        <f>'Stavební rozpočet'!G299</f>
        <v>0</v>
      </c>
      <c r="H273">
        <f>W273*F273+X273*F273</f>
        <v>0</v>
      </c>
      <c r="W273">
        <f>G273*Y273</f>
        <v>0</v>
      </c>
      <c r="X273">
        <f>G273*(1-Y273)</f>
        <v>0</v>
      </c>
      <c r="Y273">
        <v>1</v>
      </c>
    </row>
    <row r="274" spans="1:25" ht="12.75" customHeight="1">
      <c r="B274" s="15" t="s">
        <v>62</v>
      </c>
      <c r="C274" s="66" t="s">
        <v>526</v>
      </c>
      <c r="D274" s="71"/>
      <c r="E274" s="71"/>
      <c r="F274" s="71"/>
      <c r="G274" s="71"/>
      <c r="H274" s="16"/>
    </row>
    <row r="275" spans="1:25">
      <c r="A275" s="2" t="s">
        <v>527</v>
      </c>
      <c r="B275" s="1" t="s">
        <v>528</v>
      </c>
      <c r="C275" s="25" t="s">
        <v>529</v>
      </c>
      <c r="D275" t="s">
        <v>101</v>
      </c>
      <c r="F275">
        <v>1</v>
      </c>
      <c r="G275" s="107">
        <f>'Stavební rozpočet'!G301</f>
        <v>0</v>
      </c>
      <c r="H275">
        <f>W275*F275+X275*F275</f>
        <v>0</v>
      </c>
      <c r="W275">
        <f>G275*Y275</f>
        <v>0</v>
      </c>
      <c r="X275">
        <f>G275*(1-Y275)</f>
        <v>0</v>
      </c>
      <c r="Y275">
        <v>1</v>
      </c>
    </row>
    <row r="276" spans="1:25" ht="12.75" customHeight="1">
      <c r="B276" s="15" t="s">
        <v>62</v>
      </c>
      <c r="C276" s="66" t="s">
        <v>530</v>
      </c>
      <c r="D276" s="71"/>
      <c r="E276" s="71"/>
      <c r="F276" s="71"/>
      <c r="G276" s="71"/>
      <c r="H276" s="16"/>
    </row>
    <row r="277" spans="1:25">
      <c r="A277" s="2" t="s">
        <v>531</v>
      </c>
      <c r="B277" s="1" t="s">
        <v>532</v>
      </c>
      <c r="C277" s="25" t="s">
        <v>533</v>
      </c>
      <c r="D277" t="s">
        <v>101</v>
      </c>
      <c r="F277">
        <v>1</v>
      </c>
      <c r="G277" s="107">
        <f>'Stavební rozpočet'!G303</f>
        <v>0</v>
      </c>
      <c r="H277">
        <f>W277*F277+X277*F277</f>
        <v>0</v>
      </c>
      <c r="W277">
        <f>G277*Y277</f>
        <v>0</v>
      </c>
      <c r="X277">
        <f>G277*(1-Y277)</f>
        <v>0</v>
      </c>
      <c r="Y277">
        <v>1</v>
      </c>
    </row>
    <row r="278" spans="1:25">
      <c r="A278" s="2" t="s">
        <v>534</v>
      </c>
      <c r="B278" s="1" t="s">
        <v>535</v>
      </c>
      <c r="C278" s="25" t="s">
        <v>536</v>
      </c>
      <c r="D278" t="s">
        <v>101</v>
      </c>
      <c r="F278">
        <v>2</v>
      </c>
      <c r="G278" s="107">
        <f>'Stavební rozpočet'!G304</f>
        <v>0</v>
      </c>
      <c r="H278">
        <f>W278*F278+X278*F278</f>
        <v>0</v>
      </c>
      <c r="W278">
        <f>G278*Y278</f>
        <v>0</v>
      </c>
      <c r="X278">
        <f>G278*(1-Y278)</f>
        <v>0</v>
      </c>
      <c r="Y278">
        <v>0</v>
      </c>
    </row>
    <row r="279" spans="1:25">
      <c r="A279" s="2" t="s">
        <v>537</v>
      </c>
      <c r="B279" s="1" t="s">
        <v>538</v>
      </c>
      <c r="C279" s="25" t="s">
        <v>539</v>
      </c>
      <c r="D279" t="s">
        <v>101</v>
      </c>
      <c r="F279">
        <v>2</v>
      </c>
      <c r="G279" s="107">
        <f>'Stavební rozpočet'!G305</f>
        <v>0</v>
      </c>
      <c r="H279">
        <f>W279*F279+X279*F279</f>
        <v>0</v>
      </c>
      <c r="W279">
        <f>G279*Y279</f>
        <v>0</v>
      </c>
      <c r="X279">
        <f>G279*(1-Y279)</f>
        <v>0</v>
      </c>
      <c r="Y279">
        <v>1</v>
      </c>
    </row>
    <row r="280" spans="1:25" ht="12.75" customHeight="1">
      <c r="B280" s="15" t="s">
        <v>62</v>
      </c>
      <c r="C280" s="66" t="s">
        <v>540</v>
      </c>
      <c r="D280" s="71"/>
      <c r="E280" s="71"/>
      <c r="F280" s="71"/>
      <c r="G280" s="71"/>
      <c r="H280" s="16"/>
    </row>
    <row r="281" spans="1:25">
      <c r="A281" s="2" t="s">
        <v>541</v>
      </c>
      <c r="B281" s="1" t="s">
        <v>542</v>
      </c>
      <c r="C281" s="25" t="s">
        <v>543</v>
      </c>
      <c r="D281" t="s">
        <v>101</v>
      </c>
      <c r="F281">
        <v>1</v>
      </c>
      <c r="G281" s="107">
        <f>'Stavební rozpočet'!G307</f>
        <v>0</v>
      </c>
      <c r="H281">
        <f>W281*F281+X281*F281</f>
        <v>0</v>
      </c>
      <c r="W281">
        <f>G281*Y281</f>
        <v>0</v>
      </c>
      <c r="X281">
        <f>G281*(1-Y281)</f>
        <v>0</v>
      </c>
      <c r="Y281">
        <v>1</v>
      </c>
    </row>
    <row r="282" spans="1:25" ht="12.75" customHeight="1">
      <c r="B282" s="15" t="s">
        <v>62</v>
      </c>
      <c r="C282" s="66" t="s">
        <v>544</v>
      </c>
      <c r="D282" s="71"/>
      <c r="E282" s="71"/>
      <c r="F282" s="71"/>
      <c r="G282" s="71"/>
      <c r="H282" s="16"/>
    </row>
    <row r="283" spans="1:25">
      <c r="A283" s="2" t="s">
        <v>545</v>
      </c>
      <c r="B283" s="1" t="s">
        <v>546</v>
      </c>
      <c r="C283" s="25" t="s">
        <v>547</v>
      </c>
      <c r="D283" t="s">
        <v>101</v>
      </c>
      <c r="F283">
        <v>1</v>
      </c>
      <c r="G283" s="107">
        <f>'Stavební rozpočet'!G309</f>
        <v>0</v>
      </c>
      <c r="H283">
        <f>W283*F283+X283*F283</f>
        <v>0</v>
      </c>
      <c r="W283">
        <f>G283*Y283</f>
        <v>0</v>
      </c>
      <c r="X283">
        <f>G283*(1-Y283)</f>
        <v>0</v>
      </c>
      <c r="Y283">
        <v>1</v>
      </c>
    </row>
    <row r="284" spans="1:25" ht="12.75" customHeight="1">
      <c r="B284" s="15" t="s">
        <v>62</v>
      </c>
      <c r="C284" s="66" t="s">
        <v>548</v>
      </c>
      <c r="D284" s="71"/>
      <c r="E284" s="71"/>
      <c r="F284" s="71"/>
      <c r="G284" s="71"/>
      <c r="H284" s="16"/>
    </row>
    <row r="285" spans="1:25">
      <c r="A285" s="2" t="s">
        <v>549</v>
      </c>
      <c r="B285" s="1" t="s">
        <v>550</v>
      </c>
      <c r="C285" s="25" t="s">
        <v>551</v>
      </c>
      <c r="D285" t="s">
        <v>67</v>
      </c>
      <c r="F285">
        <v>7.6</v>
      </c>
      <c r="G285" s="107">
        <f>'Stavební rozpočet'!G311</f>
        <v>0</v>
      </c>
      <c r="H285">
        <f>W285*F285+X285*F285</f>
        <v>0</v>
      </c>
      <c r="W285">
        <f>G285*Y285</f>
        <v>0</v>
      </c>
      <c r="X285">
        <f>G285*(1-Y285)</f>
        <v>0</v>
      </c>
      <c r="Y285">
        <v>0</v>
      </c>
    </row>
    <row r="286" spans="1:25">
      <c r="A286" s="2" t="s">
        <v>552</v>
      </c>
      <c r="B286" s="1" t="s">
        <v>553</v>
      </c>
      <c r="C286" s="25" t="s">
        <v>554</v>
      </c>
      <c r="D286" t="s">
        <v>67</v>
      </c>
      <c r="F286">
        <v>10</v>
      </c>
      <c r="G286" s="107">
        <f>'Stavební rozpočet'!G312</f>
        <v>0</v>
      </c>
      <c r="H286">
        <f>W286*F286+X286*F286</f>
        <v>0</v>
      </c>
      <c r="W286">
        <f>G286*Y286</f>
        <v>0</v>
      </c>
      <c r="X286">
        <f>G286*(1-Y286)</f>
        <v>0</v>
      </c>
      <c r="Y286">
        <v>1</v>
      </c>
    </row>
    <row r="287" spans="1:25" ht="12.75" customHeight="1">
      <c r="B287" s="15" t="s">
        <v>62</v>
      </c>
      <c r="C287" s="66" t="s">
        <v>555</v>
      </c>
      <c r="D287" s="71"/>
      <c r="E287" s="71"/>
      <c r="F287" s="71"/>
      <c r="G287" s="71"/>
      <c r="H287" s="16"/>
    </row>
    <row r="288" spans="1:25">
      <c r="A288" s="2" t="s">
        <v>556</v>
      </c>
      <c r="B288" s="1" t="s">
        <v>557</v>
      </c>
      <c r="C288" s="25" t="s">
        <v>558</v>
      </c>
      <c r="D288" t="s">
        <v>67</v>
      </c>
      <c r="E288" t="s">
        <v>559</v>
      </c>
      <c r="F288">
        <v>4.9000000000000004</v>
      </c>
      <c r="G288" s="107">
        <f>'Stavební rozpočet'!G314</f>
        <v>0</v>
      </c>
      <c r="H288">
        <f>W288*F288+X288*F288</f>
        <v>0</v>
      </c>
      <c r="W288">
        <f>G288*Y288</f>
        <v>0</v>
      </c>
      <c r="X288">
        <f>G288*(1-Y288)</f>
        <v>0</v>
      </c>
      <c r="Y288">
        <v>0</v>
      </c>
    </row>
    <row r="289" spans="1:25">
      <c r="E289" t="s">
        <v>560</v>
      </c>
    </row>
    <row r="290" spans="1:25">
      <c r="A290" s="2" t="s">
        <v>561</v>
      </c>
      <c r="B290" s="1" t="s">
        <v>562</v>
      </c>
      <c r="C290" s="25" t="s">
        <v>563</v>
      </c>
      <c r="D290" t="s">
        <v>67</v>
      </c>
      <c r="F290">
        <v>5</v>
      </c>
      <c r="G290" s="107">
        <f>'Stavební rozpočet'!G317</f>
        <v>0</v>
      </c>
      <c r="H290">
        <f>W290*F290+X290*F290</f>
        <v>0</v>
      </c>
      <c r="W290">
        <f>G290*Y290</f>
        <v>0</v>
      </c>
      <c r="X290">
        <f>G290*(1-Y290)</f>
        <v>0</v>
      </c>
      <c r="Y290">
        <v>1</v>
      </c>
    </row>
    <row r="291" spans="1:25" ht="12.75" customHeight="1">
      <c r="B291" s="15" t="s">
        <v>62</v>
      </c>
      <c r="C291" s="66" t="s">
        <v>555</v>
      </c>
      <c r="D291" s="71"/>
      <c r="E291" s="71"/>
      <c r="F291" s="71"/>
      <c r="G291" s="71"/>
      <c r="H291" s="16"/>
    </row>
    <row r="292" spans="1:25">
      <c r="A292" s="2" t="s">
        <v>469</v>
      </c>
      <c r="B292" s="1" t="s">
        <v>564</v>
      </c>
      <c r="C292" s="25" t="s">
        <v>565</v>
      </c>
      <c r="D292" t="s">
        <v>101</v>
      </c>
      <c r="F292">
        <v>1</v>
      </c>
      <c r="G292" s="107">
        <f>'Stavební rozpočet'!G319</f>
        <v>0</v>
      </c>
      <c r="H292">
        <f>W292*F292+X292*F292</f>
        <v>0</v>
      </c>
      <c r="W292">
        <f>G292*Y292</f>
        <v>0</v>
      </c>
      <c r="X292">
        <f>G292*(1-Y292)</f>
        <v>0</v>
      </c>
      <c r="Y292">
        <v>0</v>
      </c>
    </row>
    <row r="293" spans="1:25">
      <c r="A293" s="2" t="s">
        <v>566</v>
      </c>
      <c r="B293" s="1" t="s">
        <v>567</v>
      </c>
      <c r="C293" s="25" t="s">
        <v>568</v>
      </c>
      <c r="D293" t="s">
        <v>101</v>
      </c>
      <c r="F293">
        <v>1</v>
      </c>
      <c r="G293" s="107">
        <f>'Stavební rozpočet'!G320</f>
        <v>0</v>
      </c>
      <c r="H293">
        <f>W293*F293+X293*F293</f>
        <v>0</v>
      </c>
      <c r="W293">
        <f>G293*Y293</f>
        <v>0</v>
      </c>
      <c r="X293">
        <f>G293*(1-Y293)</f>
        <v>0</v>
      </c>
      <c r="Y293">
        <v>0.4791238877481177</v>
      </c>
    </row>
    <row r="294" spans="1:25">
      <c r="A294" s="2" t="s">
        <v>569</v>
      </c>
      <c r="B294" s="1" t="s">
        <v>570</v>
      </c>
      <c r="C294" s="25" t="s">
        <v>571</v>
      </c>
      <c r="D294" t="s">
        <v>101</v>
      </c>
      <c r="F294">
        <v>1</v>
      </c>
      <c r="G294" s="107">
        <f>'Stavební rozpočet'!G321</f>
        <v>0</v>
      </c>
      <c r="H294">
        <f>W294*F294+X294*F294</f>
        <v>0</v>
      </c>
      <c r="W294">
        <f>G294*Y294</f>
        <v>0</v>
      </c>
      <c r="X294">
        <f>G294*(1-Y294)</f>
        <v>0</v>
      </c>
      <c r="Y294">
        <v>0</v>
      </c>
    </row>
    <row r="295" spans="1:25">
      <c r="A295" s="2" t="s">
        <v>572</v>
      </c>
      <c r="B295" s="1" t="s">
        <v>573</v>
      </c>
      <c r="C295" s="25" t="s">
        <v>574</v>
      </c>
      <c r="D295" t="s">
        <v>101</v>
      </c>
      <c r="F295">
        <v>1</v>
      </c>
      <c r="G295" s="107">
        <f>'Stavební rozpočet'!G322</f>
        <v>0</v>
      </c>
      <c r="H295">
        <f>W295*F295+X295*F295</f>
        <v>0</v>
      </c>
      <c r="W295">
        <f>G295*Y295</f>
        <v>0</v>
      </c>
      <c r="X295">
        <f>G295*(1-Y295)</f>
        <v>0</v>
      </c>
      <c r="Y295">
        <v>0.47969299648225128</v>
      </c>
    </row>
    <row r="296" spans="1:25">
      <c r="A296" s="18"/>
      <c r="B296" s="19" t="s">
        <v>575</v>
      </c>
      <c r="C296" s="13" t="s">
        <v>576</v>
      </c>
      <c r="D296" s="13"/>
      <c r="E296" s="13"/>
      <c r="F296" s="13"/>
      <c r="G296" s="13"/>
      <c r="H296" s="13">
        <f>SUM(H297:H310)</f>
        <v>0</v>
      </c>
    </row>
    <row r="297" spans="1:25">
      <c r="A297" s="2" t="s">
        <v>577</v>
      </c>
      <c r="B297" s="1" t="s">
        <v>578</v>
      </c>
      <c r="C297" s="25" t="s">
        <v>579</v>
      </c>
      <c r="D297" t="s">
        <v>82</v>
      </c>
      <c r="E297" t="s">
        <v>581</v>
      </c>
      <c r="F297">
        <v>1.2865</v>
      </c>
      <c r="G297" s="107">
        <f>'Stavební rozpočet'!G324</f>
        <v>0</v>
      </c>
      <c r="H297">
        <f>W297*F297+X297*F297</f>
        <v>0</v>
      </c>
      <c r="W297">
        <f>G297*Y297</f>
        <v>0</v>
      </c>
      <c r="X297">
        <f>G297*(1-Y297)</f>
        <v>0</v>
      </c>
      <c r="Y297">
        <v>0</v>
      </c>
    </row>
    <row r="298" spans="1:25">
      <c r="E298" t="s">
        <v>582</v>
      </c>
    </row>
    <row r="299" spans="1:25">
      <c r="E299" t="s">
        <v>583</v>
      </c>
    </row>
    <row r="300" spans="1:25">
      <c r="E300" t="s">
        <v>584</v>
      </c>
    </row>
    <row r="301" spans="1:25">
      <c r="E301" t="s">
        <v>585</v>
      </c>
    </row>
    <row r="302" spans="1:25">
      <c r="E302" t="s">
        <v>582</v>
      </c>
    </row>
    <row r="303" spans="1:25">
      <c r="E303" t="s">
        <v>586</v>
      </c>
    </row>
    <row r="304" spans="1:25">
      <c r="E304" t="s">
        <v>582</v>
      </c>
    </row>
    <row r="305" spans="1:25">
      <c r="E305" t="s">
        <v>587</v>
      </c>
    </row>
    <row r="306" spans="1:25">
      <c r="E306" t="s">
        <v>582</v>
      </c>
    </row>
    <row r="307" spans="1:25" ht="12.75" customHeight="1">
      <c r="B307" s="15" t="s">
        <v>62</v>
      </c>
      <c r="C307" s="66" t="s">
        <v>588</v>
      </c>
      <c r="D307" s="71"/>
      <c r="E307" s="71"/>
      <c r="F307" s="71"/>
      <c r="G307" s="71"/>
      <c r="H307" s="16"/>
    </row>
    <row r="308" spans="1:25">
      <c r="A308" s="2" t="s">
        <v>589</v>
      </c>
      <c r="B308" s="1" t="s">
        <v>590</v>
      </c>
      <c r="C308" s="25" t="s">
        <v>591</v>
      </c>
      <c r="D308" t="s">
        <v>82</v>
      </c>
      <c r="F308">
        <v>1.2865</v>
      </c>
      <c r="G308" s="107">
        <f>'Stavební rozpočet'!G336</f>
        <v>0</v>
      </c>
      <c r="H308">
        <f>W308*F308+X308*F308</f>
        <v>0</v>
      </c>
      <c r="W308">
        <f>G308*Y308</f>
        <v>0</v>
      </c>
      <c r="X308">
        <f>G308*(1-Y308)</f>
        <v>0</v>
      </c>
      <c r="Y308">
        <v>0</v>
      </c>
    </row>
    <row r="309" spans="1:25" ht="12.75" customHeight="1">
      <c r="B309" s="15" t="s">
        <v>62</v>
      </c>
      <c r="C309" s="66" t="s">
        <v>592</v>
      </c>
      <c r="D309" s="71"/>
      <c r="E309" s="71"/>
      <c r="F309" s="71"/>
      <c r="G309" s="71"/>
      <c r="H309" s="16"/>
    </row>
    <row r="310" spans="1:25">
      <c r="A310" s="2" t="s">
        <v>593</v>
      </c>
      <c r="B310" s="1" t="s">
        <v>594</v>
      </c>
      <c r="C310" s="25" t="s">
        <v>595</v>
      </c>
      <c r="D310" t="s">
        <v>82</v>
      </c>
      <c r="F310">
        <v>1.2865</v>
      </c>
      <c r="G310" s="107">
        <f>'Stavební rozpočet'!G338</f>
        <v>0</v>
      </c>
      <c r="H310">
        <f>W310*F310+X310*F310</f>
        <v>0</v>
      </c>
      <c r="W310">
        <f>G310*Y310</f>
        <v>0</v>
      </c>
      <c r="X310">
        <f>G310*(1-Y310)</f>
        <v>0</v>
      </c>
      <c r="Y310">
        <v>0</v>
      </c>
    </row>
    <row r="311" spans="1:25">
      <c r="A311" s="26"/>
      <c r="B311" s="3"/>
      <c r="C311" s="27"/>
      <c r="D311" s="27"/>
      <c r="E311" s="27"/>
      <c r="F311" s="70" t="s">
        <v>596</v>
      </c>
      <c r="G311" s="70"/>
      <c r="H311" s="27">
        <f>H7+H37+H39+H47+H57+H84+H91+H147+H216+H246+H264+H271+H296</f>
        <v>0</v>
      </c>
      <c r="I311" s="27"/>
      <c r="J311" s="27"/>
      <c r="K311" s="27"/>
      <c r="L311" s="27"/>
      <c r="M311" s="27"/>
    </row>
    <row r="312" spans="1:25">
      <c r="A312" s="23" t="s">
        <v>597</v>
      </c>
    </row>
    <row r="313" spans="1:25" ht="0" hidden="1" customHeight="1">
      <c r="A313" s="68"/>
      <c r="B313" s="44"/>
      <c r="C313" s="69"/>
      <c r="D313" s="69"/>
      <c r="E313" s="69"/>
      <c r="F313" s="69"/>
      <c r="G313" s="69"/>
    </row>
  </sheetData>
  <sheetProtection password="C6EF" sheet="1" objects="1" scenarios="1" formatCells="0" formatColumns="0" formatRows="0" insertColumns="0" insertRows="0" insertHyperlinks="0" deleteColumns="0" deleteRows="0" sort="0" autoFilter="0" pivotTables="0"/>
  <mergeCells count="71">
    <mergeCell ref="C287:G287"/>
    <mergeCell ref="C291:G291"/>
    <mergeCell ref="C307:G307"/>
    <mergeCell ref="C309:G309"/>
    <mergeCell ref="C274:G274"/>
    <mergeCell ref="C276:G276"/>
    <mergeCell ref="C280:G280"/>
    <mergeCell ref="C282:G282"/>
    <mergeCell ref="C284:G284"/>
    <mergeCell ref="C253:G253"/>
    <mergeCell ref="C255:G255"/>
    <mergeCell ref="C257:G257"/>
    <mergeCell ref="C261:G261"/>
    <mergeCell ref="C263:G263"/>
    <mergeCell ref="C235:G235"/>
    <mergeCell ref="C237:G237"/>
    <mergeCell ref="C243:G243"/>
    <mergeCell ref="C245:G245"/>
    <mergeCell ref="C251:G251"/>
    <mergeCell ref="C171:G171"/>
    <mergeCell ref="C178:G178"/>
    <mergeCell ref="C180:G180"/>
    <mergeCell ref="C191:G191"/>
    <mergeCell ref="C215:G215"/>
    <mergeCell ref="C139:G139"/>
    <mergeCell ref="C146:G146"/>
    <mergeCell ref="C160:G160"/>
    <mergeCell ref="C162:G162"/>
    <mergeCell ref="C169:G169"/>
    <mergeCell ref="C117:G117"/>
    <mergeCell ref="C130:G130"/>
    <mergeCell ref="C132:G132"/>
    <mergeCell ref="C134:G134"/>
    <mergeCell ref="C136:G136"/>
    <mergeCell ref="C94:G94"/>
    <mergeCell ref="C99:G99"/>
    <mergeCell ref="C101:G101"/>
    <mergeCell ref="C108:G108"/>
    <mergeCell ref="C110:G110"/>
    <mergeCell ref="C72:G72"/>
    <mergeCell ref="C74:G74"/>
    <mergeCell ref="C83:G83"/>
    <mergeCell ref="C88:G88"/>
    <mergeCell ref="C90:G90"/>
    <mergeCell ref="C52:G52"/>
    <mergeCell ref="C60:G60"/>
    <mergeCell ref="C66:G66"/>
    <mergeCell ref="C68:G68"/>
    <mergeCell ref="C70:G70"/>
    <mergeCell ref="C23:G23"/>
    <mergeCell ref="C30:G30"/>
    <mergeCell ref="C32:G32"/>
    <mergeCell ref="C34:G34"/>
    <mergeCell ref="C36:G36"/>
    <mergeCell ref="J3:L3"/>
    <mergeCell ref="J4:L4"/>
    <mergeCell ref="J5:L5"/>
    <mergeCell ref="C15:G15"/>
    <mergeCell ref="C21:G21"/>
    <mergeCell ref="F311:G311"/>
    <mergeCell ref="A313:G313"/>
    <mergeCell ref="A1:L1"/>
    <mergeCell ref="E2:F2"/>
    <mergeCell ref="E3:F3"/>
    <mergeCell ref="E4:F4"/>
    <mergeCell ref="E5:F5"/>
    <mergeCell ref="G2:H2"/>
    <mergeCell ref="G3:H3"/>
    <mergeCell ref="G4:H4"/>
    <mergeCell ref="G5:H5"/>
    <mergeCell ref="J2:L2"/>
  </mergeCells>
  <pageMargins left="0.7" right="0.7" top="0.75" bottom="0.75" header="0.3" footer="0.3"/>
  <pageSetup orientation="landscape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I35"/>
  <sheetViews>
    <sheetView workbookViewId="0">
      <selection activeCell="C5" sqref="C5"/>
    </sheetView>
  </sheetViews>
  <sheetFormatPr baseColWidth="10" defaultColWidth="8.83203125" defaultRowHeight="12" x14ac:dyDescent="0"/>
  <cols>
    <col min="1" max="1" width="9.1640625" customWidth="1"/>
    <col min="2" max="2" width="12.83203125" customWidth="1"/>
    <col min="3" max="3" width="22.83203125" customWidth="1"/>
    <col min="4" max="4" width="10" customWidth="1"/>
    <col min="5" max="5" width="14" customWidth="1"/>
    <col min="6" max="6" width="22.83203125" customWidth="1"/>
    <col min="7" max="7" width="9.1640625" customWidth="1"/>
    <col min="8" max="8" width="12.83203125" customWidth="1"/>
    <col min="9" max="9" width="22.83203125" customWidth="1"/>
  </cols>
  <sheetData>
    <row r="1" spans="1:9" ht="30" customHeight="1">
      <c r="A1" s="72" t="s">
        <v>599</v>
      </c>
      <c r="B1" s="44"/>
      <c r="C1" s="44"/>
      <c r="D1" s="44"/>
      <c r="E1" s="44"/>
      <c r="F1" s="44"/>
      <c r="G1" s="44"/>
      <c r="H1" s="44"/>
      <c r="I1" s="44"/>
    </row>
    <row r="2" spans="1:9" ht="25.5" customHeight="1">
      <c r="A2" s="73" t="s">
        <v>1</v>
      </c>
      <c r="B2" s="74"/>
      <c r="C2" s="21" t="s">
        <v>2</v>
      </c>
      <c r="D2" s="31"/>
      <c r="E2" s="31" t="s">
        <v>5</v>
      </c>
      <c r="F2" s="31" t="s">
        <v>6</v>
      </c>
      <c r="G2" s="31"/>
      <c r="H2" s="31" t="s">
        <v>600</v>
      </c>
      <c r="I2" s="33" t="s">
        <v>601</v>
      </c>
    </row>
    <row r="3" spans="1:9" ht="25.5" customHeight="1">
      <c r="A3" s="75" t="s">
        <v>7</v>
      </c>
      <c r="B3" s="44"/>
      <c r="C3" s="1" t="s">
        <v>8</v>
      </c>
      <c r="D3" s="1"/>
      <c r="E3" s="1" t="s">
        <v>10</v>
      </c>
      <c r="F3" s="1" t="s">
        <v>11</v>
      </c>
      <c r="G3" s="1"/>
      <c r="H3" s="1" t="s">
        <v>600</v>
      </c>
      <c r="I3" s="34" t="s">
        <v>602</v>
      </c>
    </row>
    <row r="4" spans="1:9" ht="25.5" customHeight="1">
      <c r="A4" s="75" t="s">
        <v>12</v>
      </c>
      <c r="B4" s="44"/>
      <c r="C4" s="1" t="s">
        <v>13</v>
      </c>
      <c r="D4" s="1"/>
      <c r="E4" s="1" t="s">
        <v>15</v>
      </c>
      <c r="F4" s="110"/>
      <c r="G4" s="1"/>
      <c r="H4" s="1" t="s">
        <v>600</v>
      </c>
      <c r="I4" s="108"/>
    </row>
    <row r="5" spans="1:9" ht="25.5" customHeight="1">
      <c r="A5" s="75" t="s">
        <v>9</v>
      </c>
      <c r="B5" s="44"/>
      <c r="C5" s="110"/>
      <c r="D5" s="1"/>
      <c r="E5" s="1" t="s">
        <v>14</v>
      </c>
      <c r="F5" s="110"/>
      <c r="G5" s="1"/>
      <c r="H5" s="1" t="s">
        <v>603</v>
      </c>
      <c r="I5" s="35">
        <v>102</v>
      </c>
    </row>
    <row r="6" spans="1:9" ht="25.5" customHeight="1">
      <c r="A6" s="76" t="s">
        <v>16</v>
      </c>
      <c r="B6" s="77"/>
      <c r="C6" s="111"/>
      <c r="D6" s="32"/>
      <c r="E6" s="32" t="s">
        <v>19</v>
      </c>
      <c r="F6" s="111"/>
      <c r="G6" s="32"/>
      <c r="H6" s="32" t="s">
        <v>604</v>
      </c>
      <c r="I6" s="109"/>
    </row>
    <row r="7" spans="1:9" ht="25.5" customHeight="1">
      <c r="A7" s="78" t="s">
        <v>605</v>
      </c>
      <c r="B7" s="79"/>
      <c r="C7" s="79"/>
      <c r="D7" s="79"/>
      <c r="E7" s="79"/>
      <c r="F7" s="79"/>
      <c r="G7" s="79"/>
      <c r="H7" s="79"/>
      <c r="I7" s="79"/>
    </row>
    <row r="8" spans="1:9" ht="25.5" customHeight="1">
      <c r="A8" s="41" t="s">
        <v>606</v>
      </c>
      <c r="B8" s="80" t="s">
        <v>607</v>
      </c>
      <c r="C8" s="81"/>
      <c r="D8" s="41" t="s">
        <v>608</v>
      </c>
      <c r="E8" s="80" t="s">
        <v>609</v>
      </c>
      <c r="F8" s="81"/>
      <c r="G8" s="41" t="s">
        <v>610</v>
      </c>
      <c r="H8" s="80" t="s">
        <v>611</v>
      </c>
      <c r="I8" s="81"/>
    </row>
    <row r="9" spans="1:9" ht="15">
      <c r="A9" s="82" t="s">
        <v>612</v>
      </c>
      <c r="B9" s="115">
        <f>'Rozpočet - vybrané sloupce'!H7+'Rozpočet - vybrané sloupce'!H37+'Rozpočet - vybrané sloupce'!H246</f>
        <v>0</v>
      </c>
      <c r="C9" s="116"/>
      <c r="D9" s="86" t="s">
        <v>613</v>
      </c>
      <c r="E9" s="84"/>
      <c r="F9" s="112"/>
      <c r="G9" s="86" t="s">
        <v>614</v>
      </c>
      <c r="H9" s="84"/>
      <c r="I9" s="112"/>
    </row>
    <row r="10" spans="1:9" ht="15">
      <c r="A10" s="82"/>
      <c r="B10" s="117"/>
      <c r="C10" s="118"/>
      <c r="D10" s="86" t="s">
        <v>615</v>
      </c>
      <c r="E10" s="84"/>
      <c r="F10" s="112"/>
      <c r="G10" s="86" t="s">
        <v>616</v>
      </c>
      <c r="H10" s="84"/>
      <c r="I10" s="112"/>
    </row>
    <row r="11" spans="1:9" ht="15">
      <c r="A11" s="82" t="s">
        <v>617</v>
      </c>
      <c r="B11" s="115">
        <f>'Rozpočet - vybrané sloupce'!H39+'Rozpočet - vybrané sloupce'!H47+'Rozpočet - vybrané sloupce'!H57+'Rozpočet - vybrané sloupce'!H84+'Rozpočet - vybrané sloupce'!H91+'Rozpočet - vybrané sloupce'!H147+'Rozpočet - vybrané sloupce'!H216</f>
        <v>0</v>
      </c>
      <c r="C11" s="116"/>
      <c r="D11" s="86" t="s">
        <v>618</v>
      </c>
      <c r="E11" s="84"/>
      <c r="F11" s="112"/>
      <c r="G11" s="86" t="s">
        <v>619</v>
      </c>
      <c r="H11" s="84"/>
      <c r="I11" s="112"/>
    </row>
    <row r="12" spans="1:9" ht="15">
      <c r="A12" s="82"/>
      <c r="B12" s="117"/>
      <c r="C12" s="118"/>
      <c r="D12" s="113"/>
      <c r="E12" s="114"/>
      <c r="F12" s="112"/>
      <c r="G12" s="86" t="s">
        <v>620</v>
      </c>
      <c r="H12" s="84"/>
      <c r="I12" s="112"/>
    </row>
    <row r="13" spans="1:9" ht="15">
      <c r="A13" s="82" t="s">
        <v>621</v>
      </c>
      <c r="B13" s="115">
        <f>'Rozpočet - vybrané sloupce'!H271</f>
        <v>0</v>
      </c>
      <c r="C13" s="116"/>
      <c r="D13" s="113"/>
      <c r="E13" s="114"/>
      <c r="F13" s="112"/>
      <c r="G13" s="86" t="s">
        <v>622</v>
      </c>
      <c r="H13" s="84"/>
      <c r="I13" s="112"/>
    </row>
    <row r="14" spans="1:9" ht="15">
      <c r="A14" s="82"/>
      <c r="B14" s="117"/>
      <c r="C14" s="118"/>
      <c r="D14" s="113"/>
      <c r="E14" s="114"/>
      <c r="F14" s="112"/>
      <c r="G14" s="86" t="s">
        <v>623</v>
      </c>
      <c r="H14" s="84"/>
      <c r="I14" s="112"/>
    </row>
    <row r="15" spans="1:9" ht="15">
      <c r="A15" s="83" t="s">
        <v>624</v>
      </c>
      <c r="B15" s="84"/>
      <c r="C15" s="38">
        <f>SUM('Stavební rozpočet'!X8:X338)</f>
        <v>0</v>
      </c>
      <c r="D15" s="86"/>
      <c r="E15" s="84"/>
      <c r="F15" s="38"/>
      <c r="G15" s="36"/>
      <c r="H15" s="37"/>
      <c r="I15" s="38"/>
    </row>
    <row r="16" spans="1:9" ht="15">
      <c r="A16" s="83" t="s">
        <v>625</v>
      </c>
      <c r="B16" s="84"/>
      <c r="C16" s="38">
        <f>'Rozpočet - vybrané sloupce'!H296+'Rozpočet - vybrané sloupce'!H264</f>
        <v>0</v>
      </c>
      <c r="D16" s="86"/>
      <c r="E16" s="84"/>
      <c r="F16" s="38"/>
      <c r="G16" s="36"/>
      <c r="H16" s="37"/>
      <c r="I16" s="38"/>
    </row>
    <row r="17" spans="1:9" ht="15">
      <c r="A17" s="83" t="s">
        <v>626</v>
      </c>
      <c r="B17" s="84"/>
      <c r="C17" s="38">
        <f>SUM(B9:C16)</f>
        <v>0</v>
      </c>
      <c r="D17" s="83" t="s">
        <v>627</v>
      </c>
      <c r="E17" s="85"/>
      <c r="F17" s="38">
        <f>SUM(F9:F16)</f>
        <v>0</v>
      </c>
      <c r="G17" s="83" t="s">
        <v>628</v>
      </c>
      <c r="H17" s="85"/>
      <c r="I17" s="38">
        <f>SUM(I9:I16)</f>
        <v>0</v>
      </c>
    </row>
    <row r="18" spans="1:9" ht="15">
      <c r="A18" s="28"/>
      <c r="B18" s="28"/>
      <c r="C18" s="28"/>
      <c r="D18" s="83" t="s">
        <v>629</v>
      </c>
      <c r="E18" s="85"/>
      <c r="F18" s="38"/>
      <c r="G18" s="83" t="s">
        <v>630</v>
      </c>
      <c r="H18" s="85"/>
      <c r="I18" s="38"/>
    </row>
    <row r="19" spans="1:9" ht="15">
      <c r="A19" s="28"/>
      <c r="B19" s="28"/>
      <c r="C19" s="28"/>
      <c r="D19" s="28"/>
      <c r="E19" s="28"/>
      <c r="F19" s="28"/>
      <c r="G19" s="40"/>
      <c r="H19" s="40"/>
      <c r="I19" s="28"/>
    </row>
    <row r="20" spans="1:9" ht="15">
      <c r="A20" s="28"/>
      <c r="B20" s="28"/>
      <c r="C20" s="28"/>
      <c r="D20" s="28"/>
      <c r="E20" s="28"/>
      <c r="F20" s="28"/>
      <c r="G20" s="40"/>
      <c r="H20" s="40"/>
      <c r="I20" s="28"/>
    </row>
    <row r="21" spans="1:9" ht="15">
      <c r="A21" s="28"/>
      <c r="B21" s="28"/>
      <c r="C21" s="28"/>
      <c r="D21" s="28"/>
      <c r="E21" s="28"/>
      <c r="F21" s="28"/>
      <c r="G21" s="28"/>
      <c r="H21" s="28"/>
      <c r="I21" s="28"/>
    </row>
    <row r="22" spans="1:9" ht="15">
      <c r="A22" s="87" t="s">
        <v>631</v>
      </c>
      <c r="B22" s="88"/>
      <c r="C22" s="39">
        <f>SUM('Stavební rozpočet'!Z9:Z338)*(1-C18/100)</f>
        <v>0</v>
      </c>
      <c r="D22" s="28"/>
      <c r="E22" s="28"/>
      <c r="F22" s="28"/>
      <c r="G22" s="28"/>
      <c r="H22" s="28"/>
      <c r="I22" s="28"/>
    </row>
    <row r="23" spans="1:9" ht="15">
      <c r="A23" s="87" t="s">
        <v>632</v>
      </c>
      <c r="B23" s="88"/>
      <c r="C23" s="39">
        <f>C17+F17+I17</f>
        <v>0</v>
      </c>
      <c r="D23" s="87" t="s">
        <v>633</v>
      </c>
      <c r="E23" s="88"/>
      <c r="F23" s="39">
        <f>ROUND(C23*(12/100),2)</f>
        <v>0</v>
      </c>
      <c r="G23" s="87" t="s">
        <v>634</v>
      </c>
      <c r="H23" s="88"/>
      <c r="I23" s="39">
        <f>SUM(C22:C24)</f>
        <v>0</v>
      </c>
    </row>
    <row r="24" spans="1:9" ht="15">
      <c r="A24" s="87" t="s">
        <v>635</v>
      </c>
      <c r="B24" s="88"/>
      <c r="C24" s="39">
        <f>SUM('Stavební rozpočet'!AB9:AB338)*(1-C18/100)</f>
        <v>0</v>
      </c>
      <c r="D24" s="87" t="s">
        <v>636</v>
      </c>
      <c r="E24" s="88"/>
      <c r="F24" s="39">
        <f>ROUND(C24*(21/100),2)</f>
        <v>0</v>
      </c>
      <c r="G24" s="87" t="s">
        <v>637</v>
      </c>
      <c r="H24" s="88"/>
      <c r="I24" s="39">
        <f>F23+F24+I23</f>
        <v>0</v>
      </c>
    </row>
    <row r="25" spans="1:9" ht="15">
      <c r="A25" s="28"/>
      <c r="B25" s="28"/>
      <c r="C25" s="28"/>
      <c r="D25" s="28"/>
      <c r="E25" s="28"/>
      <c r="F25" s="28"/>
      <c r="G25" s="28"/>
      <c r="H25" s="28"/>
      <c r="I25" s="28"/>
    </row>
    <row r="26" spans="1:9" ht="15">
      <c r="A26" s="89" t="s">
        <v>10</v>
      </c>
      <c r="B26" s="90"/>
      <c r="C26" s="91"/>
      <c r="D26" s="89" t="s">
        <v>5</v>
      </c>
      <c r="E26" s="90"/>
      <c r="F26" s="91"/>
      <c r="G26" s="89" t="s">
        <v>15</v>
      </c>
      <c r="H26" s="90"/>
      <c r="I26" s="91"/>
    </row>
    <row r="27" spans="1:9">
      <c r="A27" s="92"/>
      <c r="B27" s="93"/>
      <c r="C27" s="94"/>
      <c r="D27" s="92"/>
      <c r="E27" s="93"/>
      <c r="F27" s="94"/>
      <c r="G27" s="92"/>
      <c r="H27" s="93"/>
      <c r="I27" s="94"/>
    </row>
    <row r="28" spans="1:9">
      <c r="A28" s="92"/>
      <c r="B28" s="93"/>
      <c r="C28" s="94"/>
      <c r="D28" s="92"/>
      <c r="E28" s="93"/>
      <c r="F28" s="94"/>
      <c r="G28" s="92"/>
      <c r="H28" s="93"/>
      <c r="I28" s="94"/>
    </row>
    <row r="29" spans="1:9">
      <c r="A29" s="92"/>
      <c r="B29" s="93"/>
      <c r="C29" s="94"/>
      <c r="D29" s="92"/>
      <c r="E29" s="93"/>
      <c r="F29" s="94"/>
      <c r="G29" s="92"/>
      <c r="H29" s="93"/>
      <c r="I29" s="94"/>
    </row>
    <row r="30" spans="1:9" ht="15">
      <c r="A30" s="95" t="s">
        <v>638</v>
      </c>
      <c r="B30" s="96"/>
      <c r="C30" s="97"/>
      <c r="D30" s="95" t="s">
        <v>638</v>
      </c>
      <c r="E30" s="96"/>
      <c r="F30" s="97"/>
      <c r="G30" s="95" t="s">
        <v>638</v>
      </c>
      <c r="H30" s="96"/>
      <c r="I30" s="97"/>
    </row>
    <row r="31" spans="1:9" ht="15">
      <c r="A31" s="42" t="s">
        <v>597</v>
      </c>
      <c r="B31" s="28"/>
      <c r="C31" s="28"/>
      <c r="D31" s="28"/>
      <c r="E31" s="28"/>
      <c r="F31" s="28"/>
      <c r="G31" s="28"/>
      <c r="H31" s="28"/>
      <c r="I31" s="28"/>
    </row>
    <row r="32" spans="1:9" ht="0" hidden="1" customHeight="1">
      <c r="A32" s="98"/>
      <c r="B32" s="93"/>
      <c r="C32" s="93"/>
      <c r="D32" s="93"/>
      <c r="E32" s="93"/>
      <c r="F32" s="93"/>
      <c r="G32" s="93"/>
      <c r="H32" s="93"/>
      <c r="I32" s="93"/>
    </row>
    <row r="33" spans="1:9" ht="15">
      <c r="A33" s="28"/>
      <c r="B33" s="28"/>
      <c r="C33" s="28"/>
      <c r="D33" s="28"/>
      <c r="E33" s="28"/>
      <c r="F33" s="28"/>
      <c r="G33" s="28"/>
      <c r="H33" s="28"/>
      <c r="I33" s="28"/>
    </row>
    <row r="34" spans="1:9" ht="15">
      <c r="A34" s="28"/>
      <c r="B34" s="28"/>
      <c r="C34" s="28"/>
      <c r="D34" s="28"/>
      <c r="E34" s="28"/>
      <c r="F34" s="28"/>
      <c r="G34" s="28"/>
      <c r="H34" s="28"/>
      <c r="I34" s="28"/>
    </row>
    <row r="35" spans="1:9" ht="15">
      <c r="A35" s="28"/>
      <c r="B35" s="28"/>
      <c r="C35" s="28"/>
      <c r="D35" s="28"/>
      <c r="E35" s="28"/>
      <c r="F35" s="28"/>
      <c r="G35" s="28"/>
      <c r="H35" s="28"/>
      <c r="I35" s="28"/>
    </row>
  </sheetData>
  <sheetProtection password="C6EF" sheet="1" objects="1" scenarios="1" formatCells="0" formatColumns="0" formatRows="0" insertColumns="0" insertRows="0" insertHyperlinks="0" deleteColumns="0" deleteRows="0" sort="0" autoFilter="0" pivotTables="0"/>
  <mergeCells count="54">
    <mergeCell ref="A32:I32"/>
    <mergeCell ref="D9:E9"/>
    <mergeCell ref="D10:E10"/>
    <mergeCell ref="D11:E11"/>
    <mergeCell ref="D12:E12"/>
    <mergeCell ref="D13:E13"/>
    <mergeCell ref="D14:E14"/>
    <mergeCell ref="D15:E15"/>
    <mergeCell ref="D16:E16"/>
    <mergeCell ref="B9:C10"/>
    <mergeCell ref="B11:C12"/>
    <mergeCell ref="B13:C14"/>
    <mergeCell ref="G23:H23"/>
    <mergeCell ref="G24:H24"/>
    <mergeCell ref="A26:C26"/>
    <mergeCell ref="A27:C29"/>
    <mergeCell ref="A30:C30"/>
    <mergeCell ref="D26:F26"/>
    <mergeCell ref="D27:F29"/>
    <mergeCell ref="D30:F30"/>
    <mergeCell ref="G26:I26"/>
    <mergeCell ref="G27:I29"/>
    <mergeCell ref="G30:I30"/>
    <mergeCell ref="A22:B22"/>
    <mergeCell ref="A23:B23"/>
    <mergeCell ref="A24:B24"/>
    <mergeCell ref="D23:E23"/>
    <mergeCell ref="D24:E24"/>
    <mergeCell ref="D18:E18"/>
    <mergeCell ref="H8:I8"/>
    <mergeCell ref="G9:H9"/>
    <mergeCell ref="G10:H10"/>
    <mergeCell ref="G11:H11"/>
    <mergeCell ref="G12:H12"/>
    <mergeCell ref="G13:H13"/>
    <mergeCell ref="G14:H14"/>
    <mergeCell ref="G17:H17"/>
    <mergeCell ref="G18:H18"/>
    <mergeCell ref="A13:A14"/>
    <mergeCell ref="A15:B15"/>
    <mergeCell ref="A16:B16"/>
    <mergeCell ref="A17:B17"/>
    <mergeCell ref="E8:F8"/>
    <mergeCell ref="D17:E17"/>
    <mergeCell ref="A6:B6"/>
    <mergeCell ref="A7:I7"/>
    <mergeCell ref="B8:C8"/>
    <mergeCell ref="A9:A10"/>
    <mergeCell ref="A11:A12"/>
    <mergeCell ref="A1:I1"/>
    <mergeCell ref="A2:B2"/>
    <mergeCell ref="A3:B3"/>
    <mergeCell ref="A4:B4"/>
    <mergeCell ref="A5:B5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Rozpočet - vybrané sloupce</vt:lpstr>
      <vt:lpstr>Krycí list rozpočtu</vt:lpstr>
    </vt:vector>
  </TitlesOfParts>
  <Manager/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Koupelna Dps Bukov B_3/14</dc:title>
  <dc:subject/>
  <dc:creator>Verlag Dashőfer, s.r.o.</dc:creator>
  <cp:keywords/>
  <dc:description/>
  <cp:lastModifiedBy>Daniel Zygula</cp:lastModifiedBy>
  <dcterms:created xsi:type="dcterms:W3CDTF">2024-07-18T14:58:27Z</dcterms:created>
  <dcterms:modified xsi:type="dcterms:W3CDTF">2024-07-18T21:09:15Z</dcterms:modified>
  <cp:category/>
</cp:coreProperties>
</file>